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F22ACC5B-64DF-45D6-9305-F31DFAD7CFEF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" l="1"/>
  <c r="I6" i="1"/>
  <c r="I5" i="1" s="1"/>
  <c r="B26" i="1" l="1"/>
  <c r="B25" i="1"/>
  <c r="B14" i="1"/>
  <c r="B5" i="1"/>
  <c r="B4" i="1"/>
  <c r="B6" i="1" l="1"/>
  <c r="F9" i="1"/>
  <c r="F10" i="1"/>
  <c r="B8" i="1"/>
  <c r="B7" i="1"/>
  <c r="L9" i="1" l="1"/>
  <c r="L10" i="1"/>
  <c r="I10" i="1"/>
  <c r="I9" i="1"/>
  <c r="F11" i="1"/>
  <c r="F14" i="1"/>
  <c r="I14" i="1" l="1"/>
  <c r="I11" i="1"/>
  <c r="I15" i="1" s="1"/>
  <c r="I20" i="1" s="1"/>
  <c r="I21" i="1" s="1"/>
  <c r="I22" i="1" s="1"/>
  <c r="L11" i="1"/>
  <c r="L15" i="1" s="1"/>
  <c r="L20" i="1" s="1"/>
  <c r="L21" i="1" s="1"/>
  <c r="L22" i="1" s="1"/>
  <c r="F15" i="1"/>
  <c r="F20" i="1" s="1"/>
  <c r="F21" i="1" s="1"/>
  <c r="F22" i="1" s="1"/>
  <c r="L14" i="1"/>
  <c r="I16" i="1" l="1"/>
  <c r="I17" i="1" s="1"/>
  <c r="L16" i="1"/>
  <c r="L17" i="1" s="1"/>
  <c r="F16" i="1"/>
  <c r="F17" i="1" s="1"/>
</calcChain>
</file>

<file path=xl/sharedStrings.xml><?xml version="1.0" encoding="utf-8"?>
<sst xmlns="http://schemas.openxmlformats.org/spreadsheetml/2006/main" count="85" uniqueCount="48">
  <si>
    <t>DATOS DEL PILAR</t>
  </si>
  <si>
    <t>DATOS DEL PROYECTO</t>
  </si>
  <si>
    <t>DATOS REFUERZO</t>
  </si>
  <si>
    <t>canto (cm)</t>
  </si>
  <si>
    <t>luz tributaria (m)</t>
  </si>
  <si>
    <t>crujía tributaria (m)</t>
  </si>
  <si>
    <t>área tributaria (m2)</t>
  </si>
  <si>
    <t>concarga (kN/m)</t>
  </si>
  <si>
    <t>sobrecarga (kN/m)</t>
  </si>
  <si>
    <t>Q (kN/m)</t>
  </si>
  <si>
    <t>Qd (kN/m)</t>
  </si>
  <si>
    <t>dist. Pletinas (cm)</t>
  </si>
  <si>
    <t>espesor pletinas (cm)</t>
  </si>
  <si>
    <t>ancho pletinas (cm)</t>
  </si>
  <si>
    <t>inercia pletinas (cm4)</t>
  </si>
  <si>
    <t>área L (cm2)</t>
  </si>
  <si>
    <t>SOLICITACIONES GLOBALES</t>
  </si>
  <si>
    <t>M</t>
  </si>
  <si>
    <t>plantas soportadas</t>
  </si>
  <si>
    <t>SOLICITACIONES CORDONES</t>
  </si>
  <si>
    <t>cumple</t>
  </si>
  <si>
    <t>SOLICITACIONES PRESILLAS</t>
  </si>
  <si>
    <t>Mplrd. Pletinas (kNm)</t>
  </si>
  <si>
    <t>N (kN)</t>
  </si>
  <si>
    <t>M (kNm)</t>
  </si>
  <si>
    <t>V (kN)</t>
  </si>
  <si>
    <t>%</t>
  </si>
  <si>
    <t>Welrd L (cm3)</t>
  </si>
  <si>
    <t>altura libre de planta</t>
  </si>
  <si>
    <t>CARGA VERTICAL</t>
  </si>
  <si>
    <t>SOLICITACIONES VIENTO</t>
  </si>
  <si>
    <t>q (kN/m2)</t>
  </si>
  <si>
    <t>altura media de planta</t>
  </si>
  <si>
    <t>plantas sobre rasante</t>
  </si>
  <si>
    <t>núm. de vanos</t>
  </si>
  <si>
    <t>factor global servicio</t>
  </si>
  <si>
    <t>factor global viento</t>
  </si>
  <si>
    <t>-</t>
  </si>
  <si>
    <t>SOLICITACIONES SISMO</t>
  </si>
  <si>
    <t>factor global sismo</t>
  </si>
  <si>
    <t>masa/col,planta(kN)</t>
  </si>
  <si>
    <t>(sótano)</t>
  </si>
  <si>
    <t>perfil</t>
  </si>
  <si>
    <t>VERTICAL+VIENTO (PB)</t>
  </si>
  <si>
    <t>VERTICAL+SISMO (PB)</t>
  </si>
  <si>
    <t>80.8</t>
  </si>
  <si>
    <t>90.8</t>
  </si>
  <si>
    <t>100.10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</si>
</sst>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2" fontId="1" fillId="0" borderId="0" xfId="0" applyNumberFormat="1" applyFont="1"/>
    <xf numFmtId="0" fontId="1" fillId="0" borderId="4" xfId="0" applyFont="1" applyBorder="1"/>
    <xf numFmtId="2" fontId="2" fillId="0" borderId="0" xfId="0" applyNumberFormat="1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Normal="100" workbookViewId="0">
      <selection activeCell="O7" sqref="O7"/>
    </sheetView>
  </sheetViews>
  <sheetFormatPr baseColWidth="10" defaultColWidth="9.140625" defaultRowHeight="15" x14ac:dyDescent="0.25"/>
  <cols>
    <col min="1" max="1" width="22" style="1" customWidth="1"/>
    <col min="2" max="4" width="9.140625" style="1"/>
    <col min="5" max="5" width="9.42578125" style="1" customWidth="1"/>
    <col min="6" max="6" width="12" style="1" bestFit="1" customWidth="1"/>
    <col min="7" max="7" width="9.140625" style="1"/>
    <col min="8" max="8" width="10.140625" style="1" customWidth="1"/>
    <col min="9" max="9" width="13.28515625" style="1" customWidth="1"/>
    <col min="10" max="10" width="9.140625" style="1"/>
    <col min="11" max="11" width="12.85546875" style="1" customWidth="1"/>
    <col min="12" max="12" width="13" style="1" customWidth="1"/>
    <col min="13" max="16384" width="9.140625" style="1"/>
  </cols>
  <sheetData>
    <row r="1" spans="1:12" x14ac:dyDescent="0.25">
      <c r="A1" s="1" t="s">
        <v>1</v>
      </c>
      <c r="E1" s="1" t="s">
        <v>29</v>
      </c>
      <c r="H1" s="1" t="s">
        <v>43</v>
      </c>
      <c r="K1" s="1" t="s">
        <v>44</v>
      </c>
    </row>
    <row r="2" spans="1:12" x14ac:dyDescent="0.25">
      <c r="A2" s="1" t="s">
        <v>7</v>
      </c>
      <c r="B2" s="2">
        <v>5.5</v>
      </c>
      <c r="E2" s="1" t="s">
        <v>41</v>
      </c>
      <c r="H2" s="1" t="s">
        <v>31</v>
      </c>
      <c r="I2" s="3">
        <v>0.9</v>
      </c>
      <c r="K2" s="1" t="s">
        <v>40</v>
      </c>
    </row>
    <row r="3" spans="1:12" x14ac:dyDescent="0.25">
      <c r="A3" s="1" t="s">
        <v>8</v>
      </c>
      <c r="B3" s="4">
        <v>2</v>
      </c>
      <c r="H3" s="1" t="s">
        <v>30</v>
      </c>
      <c r="K3" s="1" t="s">
        <v>38</v>
      </c>
    </row>
    <row r="4" spans="1:12" x14ac:dyDescent="0.25">
      <c r="A4" s="1" t="s">
        <v>9</v>
      </c>
      <c r="B4" s="1">
        <f>B2+B3</f>
        <v>7.5</v>
      </c>
      <c r="H4" s="1" t="s">
        <v>23</v>
      </c>
      <c r="I4" s="1" t="s">
        <v>37</v>
      </c>
      <c r="K4" s="1" t="s">
        <v>23</v>
      </c>
      <c r="L4" s="1" t="s">
        <v>37</v>
      </c>
    </row>
    <row r="5" spans="1:12" x14ac:dyDescent="0.25">
      <c r="A5" s="1" t="s">
        <v>10</v>
      </c>
      <c r="B5" s="1">
        <f>B2*1.35+B3*1.5</f>
        <v>10.425000000000001</v>
      </c>
      <c r="H5" s="1" t="s">
        <v>24</v>
      </c>
      <c r="I5" s="1">
        <f>I6*B18/2</f>
        <v>11.025</v>
      </c>
      <c r="K5" s="1" t="s">
        <v>24</v>
      </c>
      <c r="L5" s="1">
        <f>L6*B18/2</f>
        <v>75.25</v>
      </c>
    </row>
    <row r="6" spans="1:12" x14ac:dyDescent="0.25">
      <c r="A6" s="1" t="s">
        <v>35</v>
      </c>
      <c r="B6" s="1">
        <f>B5/B4</f>
        <v>1.3900000000000001</v>
      </c>
      <c r="H6" s="1" t="s">
        <v>25</v>
      </c>
      <c r="I6" s="1">
        <f>I2*(B18*B16*B13)/4</f>
        <v>6.3</v>
      </c>
      <c r="K6" s="1" t="s">
        <v>25</v>
      </c>
      <c r="L6" s="3">
        <v>43</v>
      </c>
    </row>
    <row r="7" spans="1:12" x14ac:dyDescent="0.25">
      <c r="A7" s="1" t="s">
        <v>36</v>
      </c>
      <c r="B7" s="5">
        <f>B5/(B2*1.35+1.05*B3)</f>
        <v>1.094488188976378</v>
      </c>
    </row>
    <row r="8" spans="1:12" x14ac:dyDescent="0.25">
      <c r="A8" s="1" t="s">
        <v>39</v>
      </c>
      <c r="B8" s="5">
        <f>B5/(B2+0.3*B3)</f>
        <v>1.7090163934426232</v>
      </c>
      <c r="E8" s="5" t="s">
        <v>16</v>
      </c>
      <c r="F8" s="5"/>
      <c r="G8" s="5"/>
      <c r="H8" s="5" t="s">
        <v>16</v>
      </c>
      <c r="I8" s="5"/>
      <c r="J8" s="5"/>
      <c r="K8" s="5" t="s">
        <v>16</v>
      </c>
      <c r="L8" s="5"/>
    </row>
    <row r="9" spans="1:12" x14ac:dyDescent="0.25">
      <c r="E9" s="5" t="s">
        <v>23</v>
      </c>
      <c r="F9" s="5">
        <f>B5*B14*B15</f>
        <v>417</v>
      </c>
      <c r="G9" s="5"/>
      <c r="H9" s="5" t="s">
        <v>23</v>
      </c>
      <c r="I9" s="5">
        <f>F9/B7*B16/B15</f>
        <v>381</v>
      </c>
      <c r="J9" s="5"/>
      <c r="K9" s="5" t="s">
        <v>23</v>
      </c>
      <c r="L9" s="5">
        <f>F9/B8/1.05*B16/B15</f>
        <v>232.38095238095235</v>
      </c>
    </row>
    <row r="10" spans="1:12" x14ac:dyDescent="0.25">
      <c r="A10" s="1" t="s">
        <v>0</v>
      </c>
      <c r="E10" s="5" t="s">
        <v>24</v>
      </c>
      <c r="F10" s="5">
        <f>B5*B13*B12^2*0.03</f>
        <v>31.274999999999999</v>
      </c>
      <c r="G10" s="5"/>
      <c r="H10" s="5" t="s">
        <v>24</v>
      </c>
      <c r="I10" s="5">
        <f>F10/B7+I5*1.5</f>
        <v>45.112499999999997</v>
      </c>
      <c r="J10" s="5"/>
      <c r="K10" s="5" t="s">
        <v>24</v>
      </c>
      <c r="L10" s="5">
        <f>(F10/B8+L5)/1.05</f>
        <v>89.095238095238088</v>
      </c>
    </row>
    <row r="11" spans="1:12" x14ac:dyDescent="0.25">
      <c r="A11" s="1" t="s">
        <v>3</v>
      </c>
      <c r="B11" s="2">
        <v>25</v>
      </c>
      <c r="E11" s="5" t="s">
        <v>25</v>
      </c>
      <c r="F11" s="5">
        <f>2*F10/B17</f>
        <v>15.637499999999999</v>
      </c>
      <c r="G11" s="5"/>
      <c r="H11" s="5" t="s">
        <v>25</v>
      </c>
      <c r="I11" s="5">
        <f>F11/B7+I6*1.5</f>
        <v>23.737499999999997</v>
      </c>
      <c r="J11" s="5"/>
      <c r="K11" s="5" t="s">
        <v>25</v>
      </c>
      <c r="L11" s="5">
        <f>(F11/B8+L6)/1.05</f>
        <v>49.666666666666664</v>
      </c>
    </row>
    <row r="12" spans="1:12" x14ac:dyDescent="0.25">
      <c r="A12" s="1" t="s">
        <v>4</v>
      </c>
      <c r="B12" s="6">
        <v>5</v>
      </c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1" t="s">
        <v>5</v>
      </c>
      <c r="B13" s="4">
        <v>4</v>
      </c>
      <c r="E13" s="5" t="s">
        <v>19</v>
      </c>
      <c r="F13" s="5"/>
      <c r="G13" s="5"/>
      <c r="H13" s="5" t="s">
        <v>19</v>
      </c>
      <c r="I13" s="5"/>
      <c r="J13" s="5"/>
      <c r="K13" s="5" t="s">
        <v>19</v>
      </c>
      <c r="L13" s="5"/>
    </row>
    <row r="14" spans="1:12" x14ac:dyDescent="0.25">
      <c r="A14" s="1" t="s">
        <v>6</v>
      </c>
      <c r="B14" s="1">
        <f>B12*B13</f>
        <v>20</v>
      </c>
      <c r="E14" s="5" t="s">
        <v>23</v>
      </c>
      <c r="F14" s="5">
        <f>F9/4+F10/2/B11*100</f>
        <v>166.8</v>
      </c>
      <c r="G14" s="5"/>
      <c r="H14" s="5" t="s">
        <v>23</v>
      </c>
      <c r="I14" s="5">
        <f>I9/4+I10/2/B11*100</f>
        <v>185.47499999999999</v>
      </c>
      <c r="J14" s="5"/>
      <c r="K14" s="5" t="s">
        <v>23</v>
      </c>
      <c r="L14" s="5">
        <f>L9/4+L10/2/B11*100</f>
        <v>236.28571428571428</v>
      </c>
    </row>
    <row r="15" spans="1:12" x14ac:dyDescent="0.25">
      <c r="A15" s="1" t="s">
        <v>18</v>
      </c>
      <c r="B15" s="2">
        <v>2</v>
      </c>
      <c r="E15" s="5" t="s">
        <v>24</v>
      </c>
      <c r="F15" s="5">
        <f>F11/4*B22/100/2</f>
        <v>0.78187499999999999</v>
      </c>
      <c r="G15" s="5"/>
      <c r="H15" s="5" t="s">
        <v>24</v>
      </c>
      <c r="I15" s="5">
        <f>I11/4*B22/100/2</f>
        <v>1.1868749999999999</v>
      </c>
      <c r="J15" s="5"/>
      <c r="K15" s="5" t="s">
        <v>24</v>
      </c>
      <c r="L15" s="5">
        <f>L11/4*B22/100/2</f>
        <v>2.4833333333333329</v>
      </c>
    </row>
    <row r="16" spans="1:12" x14ac:dyDescent="0.25">
      <c r="A16" s="1" t="s">
        <v>33</v>
      </c>
      <c r="B16" s="6">
        <v>2</v>
      </c>
      <c r="E16" s="5" t="s">
        <v>26</v>
      </c>
      <c r="F16" s="5">
        <f>F14*1000/B27/100/275*1.05+F15*1000000/B28/1000/275*1.05</f>
        <v>0.45305986696230599</v>
      </c>
      <c r="G16" s="5"/>
      <c r="H16" s="5" t="s">
        <v>26</v>
      </c>
      <c r="I16" s="5">
        <f>I14*1000/B27/100/275*1.05+I15*1000000/B28/1000/275*1.05</f>
        <v>0.55305796147450104</v>
      </c>
      <c r="J16" s="5"/>
      <c r="K16" s="5" t="s">
        <v>26</v>
      </c>
      <c r="L16" s="5">
        <f>L14*1000/B27/100/275*1.05+L15*1000000/B28/1000/275*1.05</f>
        <v>0.85532612712490763</v>
      </c>
    </row>
    <row r="17" spans="1:12" x14ac:dyDescent="0.25">
      <c r="A17" s="1" t="s">
        <v>28</v>
      </c>
      <c r="B17" s="6">
        <v>4</v>
      </c>
      <c r="E17" s="7" t="s">
        <v>20</v>
      </c>
      <c r="F17" s="7" t="b">
        <f>IF(F16&gt;1,FALSE,TRUE)</f>
        <v>1</v>
      </c>
      <c r="G17" s="5"/>
      <c r="H17" s="7" t="s">
        <v>20</v>
      </c>
      <c r="I17" s="7" t="b">
        <f>IF(I16&gt;1,FALSE,TRUE)</f>
        <v>1</v>
      </c>
      <c r="J17" s="5"/>
      <c r="K17" s="7" t="s">
        <v>20</v>
      </c>
      <c r="L17" s="7" t="b">
        <f>IF(L16&gt;1,FALSE,TRUE)</f>
        <v>1</v>
      </c>
    </row>
    <row r="18" spans="1:12" x14ac:dyDescent="0.25">
      <c r="A18" s="1" t="s">
        <v>32</v>
      </c>
      <c r="B18" s="6">
        <v>3.5</v>
      </c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1" t="s">
        <v>34</v>
      </c>
      <c r="B19" s="4">
        <v>4</v>
      </c>
      <c r="E19" s="5" t="s">
        <v>21</v>
      </c>
      <c r="F19" s="5"/>
      <c r="G19" s="5"/>
      <c r="H19" s="5" t="s">
        <v>21</v>
      </c>
      <c r="I19" s="5"/>
      <c r="J19" s="5"/>
      <c r="K19" s="5" t="s">
        <v>21</v>
      </c>
      <c r="L19" s="5"/>
    </row>
    <row r="20" spans="1:12" x14ac:dyDescent="0.25">
      <c r="E20" s="5" t="s">
        <v>17</v>
      </c>
      <c r="F20" s="5">
        <f>2*F15</f>
        <v>1.56375</v>
      </c>
      <c r="G20" s="5"/>
      <c r="H20" s="5" t="s">
        <v>17</v>
      </c>
      <c r="I20" s="5">
        <f>2*I15</f>
        <v>2.3737499999999998</v>
      </c>
      <c r="J20" s="5"/>
      <c r="K20" s="5" t="s">
        <v>17</v>
      </c>
      <c r="L20" s="5">
        <f>2*L15</f>
        <v>4.9666666666666659</v>
      </c>
    </row>
    <row r="21" spans="1:12" x14ac:dyDescent="0.25">
      <c r="A21" s="1" t="s">
        <v>2</v>
      </c>
      <c r="E21" s="5" t="s">
        <v>26</v>
      </c>
      <c r="F21" s="5">
        <f>F20/B26</f>
        <v>0.23882727272727272</v>
      </c>
      <c r="G21" s="5"/>
      <c r="H21" s="5" t="s">
        <v>26</v>
      </c>
      <c r="I21" s="5">
        <f>I20/B26</f>
        <v>0.3625363636363636</v>
      </c>
      <c r="J21" s="5"/>
      <c r="K21" s="5" t="s">
        <v>26</v>
      </c>
      <c r="L21" s="5">
        <f>L20/B26</f>
        <v>0.75854545454545441</v>
      </c>
    </row>
    <row r="22" spans="1:12" x14ac:dyDescent="0.25">
      <c r="A22" s="1" t="s">
        <v>11</v>
      </c>
      <c r="B22" s="2">
        <v>40</v>
      </c>
      <c r="E22" s="7" t="s">
        <v>20</v>
      </c>
      <c r="F22" s="7" t="b">
        <f>IF(F21&gt;1,FALSE,TRUE)</f>
        <v>1</v>
      </c>
      <c r="G22" s="5"/>
      <c r="H22" s="7" t="s">
        <v>20</v>
      </c>
      <c r="I22" s="7" t="b">
        <f>IF(I21&gt;1,FALSE,TRUE)</f>
        <v>1</v>
      </c>
      <c r="J22" s="5"/>
      <c r="K22" s="7" t="s">
        <v>20</v>
      </c>
      <c r="L22" s="7" t="b">
        <f>IF(L21&gt;1,FALSE,TRUE)</f>
        <v>1</v>
      </c>
    </row>
    <row r="23" spans="1:12" x14ac:dyDescent="0.25">
      <c r="A23" s="1" t="s">
        <v>12</v>
      </c>
      <c r="B23" s="6">
        <v>1</v>
      </c>
    </row>
    <row r="24" spans="1:12" x14ac:dyDescent="0.25">
      <c r="A24" s="1" t="s">
        <v>13</v>
      </c>
      <c r="B24" s="4">
        <v>10</v>
      </c>
    </row>
    <row r="25" spans="1:12" x14ac:dyDescent="0.25">
      <c r="A25" s="1" t="s">
        <v>14</v>
      </c>
      <c r="B25" s="5">
        <f>B23*B24^3/12</f>
        <v>83.333333333333329</v>
      </c>
    </row>
    <row r="26" spans="1:12" x14ac:dyDescent="0.25">
      <c r="A26" s="1" t="s">
        <v>22</v>
      </c>
      <c r="B26" s="5">
        <f>B23*10*B24^2*100/4*275/1.05/10^6</f>
        <v>6.5476190476190474</v>
      </c>
      <c r="E26" s="1" t="s">
        <v>45</v>
      </c>
      <c r="F26" s="1" t="s">
        <v>46</v>
      </c>
      <c r="G26" s="1" t="s">
        <v>47</v>
      </c>
    </row>
    <row r="27" spans="1:12" x14ac:dyDescent="0.25">
      <c r="A27" s="1" t="s">
        <v>15</v>
      </c>
      <c r="B27" s="2">
        <v>19.2</v>
      </c>
      <c r="E27" s="8">
        <v>12.3</v>
      </c>
      <c r="F27" s="9">
        <v>17.100000000000001</v>
      </c>
      <c r="G27" s="10">
        <v>19.2</v>
      </c>
    </row>
    <row r="28" spans="1:12" x14ac:dyDescent="0.25">
      <c r="A28" s="1" t="s">
        <v>27</v>
      </c>
      <c r="B28" s="4">
        <v>24.6</v>
      </c>
      <c r="C28" s="1" t="s">
        <v>42</v>
      </c>
      <c r="E28" s="11">
        <v>12.6</v>
      </c>
      <c r="F28" s="12">
        <v>19.8</v>
      </c>
      <c r="G28" s="13">
        <v>24.6</v>
      </c>
    </row>
  </sheetData>
  <pageMargins left="0.7" right="0.7" top="0.75" bottom="0.75" header="0.3" footer="0.3"/>
  <pageSetup paperSize="9" scale="96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2023-01-10T19:59:47Z</dcterms:modified>
</cp:coreProperties>
</file>