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NCRONIZADO\Trabajo\Research\Herramientas\Excel\RC\"/>
    </mc:Choice>
  </mc:AlternateContent>
  <xr:revisionPtr revIDLastSave="0" documentId="13_ncr:1_{4A73FCBA-80DC-4964-8FD9-47E690774867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vigas" sheetId="4" r:id="rId1"/>
    <sheet name="transformación EHE-08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H1" i="4" s="1"/>
  <c r="B8" i="4"/>
  <c r="B11" i="4" s="1"/>
  <c r="B7" i="4"/>
  <c r="O2" i="4"/>
  <c r="F4" i="4" l="1"/>
  <c r="F21" i="4"/>
  <c r="G19" i="4"/>
  <c r="G18" i="4"/>
  <c r="G15" i="4"/>
  <c r="F14" i="4"/>
  <c r="F10" i="4"/>
  <c r="F5" i="4"/>
  <c r="G22" i="4"/>
  <c r="G20" i="4"/>
  <c r="F19" i="4"/>
  <c r="F18" i="4"/>
  <c r="G17" i="4"/>
  <c r="G16" i="4"/>
  <c r="F15" i="4"/>
  <c r="G12" i="4"/>
  <c r="G11" i="4"/>
  <c r="G9" i="4"/>
  <c r="G8" i="4"/>
  <c r="G7" i="4"/>
  <c r="F22" i="4"/>
  <c r="F20" i="4"/>
  <c r="F17" i="4"/>
  <c r="F16" i="4"/>
  <c r="G13" i="4"/>
  <c r="F12" i="4"/>
  <c r="F11" i="4"/>
  <c r="F9" i="4"/>
  <c r="F8" i="4"/>
  <c r="F7" i="4"/>
  <c r="G6" i="4"/>
  <c r="G4" i="4"/>
  <c r="G21" i="4"/>
  <c r="G14" i="4"/>
  <c r="F13" i="4"/>
  <c r="G10" i="4"/>
  <c r="F6" i="4"/>
  <c r="G5" i="4"/>
  <c r="E3" i="1"/>
  <c r="E4" i="1"/>
  <c r="E5" i="1"/>
  <c r="E6" i="1"/>
  <c r="E7" i="1"/>
  <c r="E8" i="1"/>
  <c r="E9" i="1"/>
  <c r="E10" i="1"/>
  <c r="E11" i="1"/>
  <c r="E2" i="1"/>
  <c r="C3" i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<sst xmlns="http://schemas.openxmlformats.org/spreadsheetml/2006/main" count="29" uniqueCount="25">
  <si>
    <t>q</t>
  </si>
  <si>
    <t>(ro-ro')/(fc/fy^2)</t>
  </si>
  <si>
    <t>corregido para B500</t>
  </si>
  <si>
    <t>factor para omega pilares</t>
  </si>
  <si>
    <t>USUAL ρmax/ρmin</t>
  </si>
  <si>
    <t>ρmin</t>
  </si>
  <si>
    <t>(NCSE-02)</t>
  </si>
  <si>
    <t>(para horizontales)</t>
  </si>
  <si>
    <t>(para verticales)</t>
  </si>
  <si>
    <t>ρmax/ρmin</t>
  </si>
  <si>
    <t>DCH</t>
  </si>
  <si>
    <t>DCM</t>
  </si>
  <si>
    <t>MATERIALS</t>
  </si>
  <si>
    <t>fck [N/mm2]</t>
  </si>
  <si>
    <t>fyk [N/mm2]</t>
  </si>
  <si>
    <t>ϒc</t>
  </si>
  <si>
    <t>ϒy</t>
  </si>
  <si>
    <t>α</t>
  </si>
  <si>
    <t>fcd(α) [N/mm2]</t>
  </si>
  <si>
    <t>fyd [N/mm2]</t>
  </si>
  <si>
    <t>fctm [N/mm2]</t>
  </si>
  <si>
    <t>(EC2)</t>
  </si>
  <si>
    <t>Ey [N/mm2]</t>
  </si>
  <si>
    <t>εsy,d</t>
  </si>
  <si>
    <t>para UCAM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</si>
</sst>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/>
    <xf numFmtId="165" fontId="0" fillId="0" borderId="0" xfId="0" applyNumberFormat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4" fontId="0" fillId="0" borderId="0" xfId="0" applyNumberFormat="1"/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964010303665"/>
          <c:y val="6.9841269841269843E-2"/>
          <c:w val="0.77396292955640611"/>
          <c:h val="0.75228546431696042"/>
        </c:manualLayout>
      </c:layout>
      <c:scatterChart>
        <c:scatterStyle val="lineMarker"/>
        <c:varyColors val="0"/>
        <c:ser>
          <c:idx val="0"/>
          <c:order val="0"/>
          <c:tx>
            <c:v>EC8 DCH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vigas!$E$4:$E$20</c:f>
              <c:numCache>
                <c:formatCode>0.0000</c:formatCode>
                <c:ptCount val="17"/>
                <c:pt idx="0" formatCode="General">
                  <c:v>2.5999999999999999E-3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1.0999999999999999E-2</c:v>
                </c:pt>
                <c:pt idx="10">
                  <c:v>1.2E-2</c:v>
                </c:pt>
                <c:pt idx="11">
                  <c:v>1.2999999999999999E-2</c:v>
                </c:pt>
                <c:pt idx="12">
                  <c:v>1.4E-2</c:v>
                </c:pt>
                <c:pt idx="13">
                  <c:v>1.4999999999999999E-2</c:v>
                </c:pt>
                <c:pt idx="14">
                  <c:v>1.6E-2</c:v>
                </c:pt>
                <c:pt idx="15">
                  <c:v>1.7000000000000001E-2</c:v>
                </c:pt>
                <c:pt idx="16">
                  <c:v>1.7999999999999999E-2</c:v>
                </c:pt>
              </c:numCache>
            </c:numRef>
          </c:xVal>
          <c:yVal>
            <c:numRef>
              <c:f>vigas!$F$4:$F$20</c:f>
              <c:numCache>
                <c:formatCode>0.00</c:formatCode>
                <c:ptCount val="17"/>
                <c:pt idx="0">
                  <c:v>2.1979511143062544</c:v>
                </c:pt>
                <c:pt idx="1">
                  <c:v>2.0382242990654205</c:v>
                </c:pt>
                <c:pt idx="2">
                  <c:v>1.7786682242990652</c:v>
                </c:pt>
                <c:pt idx="3">
                  <c:v>1.6229345794392522</c:v>
                </c:pt>
                <c:pt idx="4">
                  <c:v>1.5191121495327102</c:v>
                </c:pt>
                <c:pt idx="5">
                  <c:v>1.4449532710280373</c:v>
                </c:pt>
                <c:pt idx="6">
                  <c:v>1.3893341121495326</c:v>
                </c:pt>
                <c:pt idx="7">
                  <c:v>1.3460747663551402</c:v>
                </c:pt>
                <c:pt idx="8">
                  <c:v>1.311467289719626</c:v>
                </c:pt>
                <c:pt idx="9">
                  <c:v>1.2831520815632964</c:v>
                </c:pt>
                <c:pt idx="10">
                  <c:v>1.2595560747663552</c:v>
                </c:pt>
                <c:pt idx="11">
                  <c:v>1.239590222861251</c:v>
                </c:pt>
                <c:pt idx="12">
                  <c:v>1.2224766355140186</c:v>
                </c:pt>
                <c:pt idx="13">
                  <c:v>1.207644859813084</c:v>
                </c:pt>
                <c:pt idx="14">
                  <c:v>1.1946670560747663</c:v>
                </c:pt>
                <c:pt idx="15">
                  <c:v>1.1832160527762507</c:v>
                </c:pt>
                <c:pt idx="16">
                  <c:v>1.17303738317757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B2-4E25-ABD9-C06CEC0B8700}"/>
            </c:ext>
          </c:extLst>
        </c:ser>
        <c:ser>
          <c:idx val="2"/>
          <c:order val="1"/>
          <c:tx>
            <c:v>NCSE-02 DCH</c:v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vigas!$O$2:$P$2</c:f>
              <c:numCache>
                <c:formatCode>General</c:formatCode>
                <c:ptCount val="2"/>
                <c:pt idx="0" formatCode="0.000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(vigas!$L$2,vigas!$L$2)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B2-4E25-ABD9-C06CEC0B8700}"/>
            </c:ext>
          </c:extLst>
        </c:ser>
        <c:ser>
          <c:idx val="1"/>
          <c:order val="2"/>
          <c:tx>
            <c:v>EC8 DCM</c:v>
          </c:tx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vigas!$E$4:$E$20</c:f>
              <c:numCache>
                <c:formatCode>0.0000</c:formatCode>
                <c:ptCount val="17"/>
                <c:pt idx="0" formatCode="General">
                  <c:v>2.5999999999999999E-3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1.0999999999999999E-2</c:v>
                </c:pt>
                <c:pt idx="10">
                  <c:v>1.2E-2</c:v>
                </c:pt>
                <c:pt idx="11">
                  <c:v>1.2999999999999999E-2</c:v>
                </c:pt>
                <c:pt idx="12">
                  <c:v>1.4E-2</c:v>
                </c:pt>
                <c:pt idx="13">
                  <c:v>1.4999999999999999E-2</c:v>
                </c:pt>
                <c:pt idx="14">
                  <c:v>1.6E-2</c:v>
                </c:pt>
                <c:pt idx="15">
                  <c:v>1.7000000000000001E-2</c:v>
                </c:pt>
                <c:pt idx="16">
                  <c:v>1.7999999999999999E-2</c:v>
                </c:pt>
              </c:numCache>
            </c:numRef>
          </c:xVal>
          <c:yVal>
            <c:numRef>
              <c:f>vigas!$G$4:$G$20</c:f>
              <c:numCache>
                <c:formatCode>0.00</c:formatCode>
                <c:ptCount val="17"/>
                <c:pt idx="0">
                  <c:v>2.8850113122171948</c:v>
                </c:pt>
                <c:pt idx="1">
                  <c:v>2.6336764705882354</c:v>
                </c:pt>
                <c:pt idx="2">
                  <c:v>2.2252573529411768</c:v>
                </c:pt>
                <c:pt idx="3">
                  <c:v>1.9802058823529411</c:v>
                </c:pt>
                <c:pt idx="4">
                  <c:v>1.8168382352941177</c:v>
                </c:pt>
                <c:pt idx="5">
                  <c:v>1.7001470588235295</c:v>
                </c:pt>
                <c:pt idx="6">
                  <c:v>1.6126286764705884</c:v>
                </c:pt>
                <c:pt idx="7">
                  <c:v>1.5445588235294119</c:v>
                </c:pt>
                <c:pt idx="8">
                  <c:v>1.4901029411764706</c:v>
                </c:pt>
                <c:pt idx="9">
                  <c:v>1.445548128342246</c:v>
                </c:pt>
                <c:pt idx="10">
                  <c:v>1.4084191176470588</c:v>
                </c:pt>
                <c:pt idx="11">
                  <c:v>1.377002262443439</c:v>
                </c:pt>
                <c:pt idx="12">
                  <c:v>1.3500735294117647</c:v>
                </c:pt>
                <c:pt idx="13">
                  <c:v>1.3267352941176471</c:v>
                </c:pt>
                <c:pt idx="14">
                  <c:v>1.3063143382352942</c:v>
                </c:pt>
                <c:pt idx="15">
                  <c:v>1.288295847750865</c:v>
                </c:pt>
                <c:pt idx="16">
                  <c:v>1.272279411764706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B2-4E25-ABD9-C06CEC0B8700}"/>
            </c:ext>
          </c:extLst>
        </c:ser>
        <c:ser>
          <c:idx val="3"/>
          <c:order val="3"/>
          <c:tx>
            <c:v>NCSE-02 DCM</c:v>
          </c:tx>
          <c:spPr>
            <a:ln w="6350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xVal>
            <c:numRef>
              <c:f>vigas!$O$2:$P$2</c:f>
              <c:numCache>
                <c:formatCode>General</c:formatCode>
                <c:ptCount val="2"/>
                <c:pt idx="0" formatCode="0.000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(vigas!$L$3,vigas!$L$3)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B2-4E25-ABD9-C06CEC0B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33888"/>
        <c:axId val="108935808"/>
      </c:scatterChart>
      <c:valAx>
        <c:axId val="108933888"/>
        <c:scaling>
          <c:orientation val="minMax"/>
          <c:max val="2.0000000000000004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ρ</a:t>
                </a:r>
                <a:r>
                  <a:rPr lang="es-ES" baseline="-25000"/>
                  <a:t>min</a:t>
                </a:r>
              </a:p>
            </c:rich>
          </c:tx>
          <c:layout>
            <c:manualLayout>
              <c:xMode val="edge"/>
              <c:yMode val="edge"/>
              <c:x val="0.49133630741977685"/>
              <c:y val="0.907936507936507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8935808"/>
        <c:crosses val="autoZero"/>
        <c:crossBetween val="midCat"/>
        <c:majorUnit val="5.000000000000001E-3"/>
      </c:valAx>
      <c:valAx>
        <c:axId val="108935808"/>
        <c:scaling>
          <c:orientation val="minMax"/>
          <c:max val="3.5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ρ</a:t>
                </a:r>
                <a:r>
                  <a:rPr lang="es-ES" baseline="-25000"/>
                  <a:t>max</a:t>
                </a:r>
                <a:r>
                  <a:rPr lang="es-ES"/>
                  <a:t>/</a:t>
                </a:r>
                <a:r>
                  <a:rPr lang="el-GR"/>
                  <a:t>ρ</a:t>
                </a:r>
                <a:r>
                  <a:rPr lang="es-ES" baseline="-25000"/>
                  <a:t>min</a:t>
                </a:r>
              </a:p>
            </c:rich>
          </c:tx>
          <c:layout>
            <c:manualLayout>
              <c:xMode val="edge"/>
              <c:yMode val="edge"/>
              <c:x val="4.1278173561638126E-3"/>
              <c:y val="0.3545396825396825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8933888"/>
        <c:crossesAt val="0"/>
        <c:crossBetween val="midCat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605652856255475"/>
          <c:y val="0.58344956880389953"/>
          <c:w val="0.34884921003276848"/>
          <c:h val="0.23310086239220101"/>
        </c:manualLayout>
      </c:layout>
      <c:overlay val="1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25" r="0.25" t="0.75" header="0.3" footer="0.3"/>
    <c:pageSetup paperSize="122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60613045625043"/>
          <c:y val="6.9841269841269843E-2"/>
          <c:w val="0.73654166633342411"/>
          <c:h val="0.75228546431696042"/>
        </c:manualLayout>
      </c:layout>
      <c:scatterChart>
        <c:scatterStyle val="lineMarker"/>
        <c:varyColors val="0"/>
        <c:ser>
          <c:idx val="0"/>
          <c:order val="0"/>
          <c:tx>
            <c:v>EC8 DCH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vigas!$E$4:$E$20</c:f>
              <c:numCache>
                <c:formatCode>0.0000</c:formatCode>
                <c:ptCount val="17"/>
                <c:pt idx="0" formatCode="General">
                  <c:v>2.5999999999999999E-3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1.0999999999999999E-2</c:v>
                </c:pt>
                <c:pt idx="10">
                  <c:v>1.2E-2</c:v>
                </c:pt>
                <c:pt idx="11">
                  <c:v>1.2999999999999999E-2</c:v>
                </c:pt>
                <c:pt idx="12">
                  <c:v>1.4E-2</c:v>
                </c:pt>
                <c:pt idx="13">
                  <c:v>1.4999999999999999E-2</c:v>
                </c:pt>
                <c:pt idx="14">
                  <c:v>1.6E-2</c:v>
                </c:pt>
                <c:pt idx="15">
                  <c:v>1.7000000000000001E-2</c:v>
                </c:pt>
                <c:pt idx="16">
                  <c:v>1.7999999999999999E-2</c:v>
                </c:pt>
              </c:numCache>
            </c:numRef>
          </c:xVal>
          <c:yVal>
            <c:numRef>
              <c:f>vigas!$F$4:$F$20</c:f>
              <c:numCache>
                <c:formatCode>0.00</c:formatCode>
                <c:ptCount val="17"/>
                <c:pt idx="0">
                  <c:v>2.1979511143062544</c:v>
                </c:pt>
                <c:pt idx="1">
                  <c:v>2.0382242990654205</c:v>
                </c:pt>
                <c:pt idx="2">
                  <c:v>1.7786682242990652</c:v>
                </c:pt>
                <c:pt idx="3">
                  <c:v>1.6229345794392522</c:v>
                </c:pt>
                <c:pt idx="4">
                  <c:v>1.5191121495327102</c:v>
                </c:pt>
                <c:pt idx="5">
                  <c:v>1.4449532710280373</c:v>
                </c:pt>
                <c:pt idx="6">
                  <c:v>1.3893341121495326</c:v>
                </c:pt>
                <c:pt idx="7">
                  <c:v>1.3460747663551402</c:v>
                </c:pt>
                <c:pt idx="8">
                  <c:v>1.311467289719626</c:v>
                </c:pt>
                <c:pt idx="9">
                  <c:v>1.2831520815632964</c:v>
                </c:pt>
                <c:pt idx="10">
                  <c:v>1.2595560747663552</c:v>
                </c:pt>
                <c:pt idx="11">
                  <c:v>1.239590222861251</c:v>
                </c:pt>
                <c:pt idx="12">
                  <c:v>1.2224766355140186</c:v>
                </c:pt>
                <c:pt idx="13">
                  <c:v>1.207644859813084</c:v>
                </c:pt>
                <c:pt idx="14">
                  <c:v>1.1946670560747663</c:v>
                </c:pt>
                <c:pt idx="15">
                  <c:v>1.1832160527762507</c:v>
                </c:pt>
                <c:pt idx="16">
                  <c:v>1.17303738317757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0-46BF-939F-29AC2A27C65C}"/>
            </c:ext>
          </c:extLst>
        </c:ser>
        <c:ser>
          <c:idx val="2"/>
          <c:order val="1"/>
          <c:tx>
            <c:v>NCSE-02 DCH</c:v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vigas!$O$2:$P$2</c:f>
              <c:numCache>
                <c:formatCode>General</c:formatCode>
                <c:ptCount val="2"/>
                <c:pt idx="0" formatCode="0.000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(vigas!$L$2,vigas!$L$2)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E0-46BF-939F-29AC2A27C65C}"/>
            </c:ext>
          </c:extLst>
        </c:ser>
        <c:ser>
          <c:idx val="1"/>
          <c:order val="2"/>
          <c:tx>
            <c:v>EC8 DCM</c:v>
          </c:tx>
          <c:spPr>
            <a:ln w="63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vigas!$E$4:$E$20</c:f>
              <c:numCache>
                <c:formatCode>0.0000</c:formatCode>
                <c:ptCount val="17"/>
                <c:pt idx="0" formatCode="General">
                  <c:v>2.5999999999999999E-3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0.01</c:v>
                </c:pt>
                <c:pt idx="9">
                  <c:v>1.0999999999999999E-2</c:v>
                </c:pt>
                <c:pt idx="10">
                  <c:v>1.2E-2</c:v>
                </c:pt>
                <c:pt idx="11">
                  <c:v>1.2999999999999999E-2</c:v>
                </c:pt>
                <c:pt idx="12">
                  <c:v>1.4E-2</c:v>
                </c:pt>
                <c:pt idx="13">
                  <c:v>1.4999999999999999E-2</c:v>
                </c:pt>
                <c:pt idx="14">
                  <c:v>1.6E-2</c:v>
                </c:pt>
                <c:pt idx="15">
                  <c:v>1.7000000000000001E-2</c:v>
                </c:pt>
                <c:pt idx="16">
                  <c:v>1.7999999999999999E-2</c:v>
                </c:pt>
              </c:numCache>
            </c:numRef>
          </c:xVal>
          <c:yVal>
            <c:numRef>
              <c:f>vigas!$G$4:$G$20</c:f>
              <c:numCache>
                <c:formatCode>0.00</c:formatCode>
                <c:ptCount val="17"/>
                <c:pt idx="0">
                  <c:v>2.8850113122171948</c:v>
                </c:pt>
                <c:pt idx="1">
                  <c:v>2.6336764705882354</c:v>
                </c:pt>
                <c:pt idx="2">
                  <c:v>2.2252573529411768</c:v>
                </c:pt>
                <c:pt idx="3">
                  <c:v>1.9802058823529411</c:v>
                </c:pt>
                <c:pt idx="4">
                  <c:v>1.8168382352941177</c:v>
                </c:pt>
                <c:pt idx="5">
                  <c:v>1.7001470588235295</c:v>
                </c:pt>
                <c:pt idx="6">
                  <c:v>1.6126286764705884</c:v>
                </c:pt>
                <c:pt idx="7">
                  <c:v>1.5445588235294119</c:v>
                </c:pt>
                <c:pt idx="8">
                  <c:v>1.4901029411764706</c:v>
                </c:pt>
                <c:pt idx="9">
                  <c:v>1.445548128342246</c:v>
                </c:pt>
                <c:pt idx="10">
                  <c:v>1.4084191176470588</c:v>
                </c:pt>
                <c:pt idx="11">
                  <c:v>1.377002262443439</c:v>
                </c:pt>
                <c:pt idx="12">
                  <c:v>1.3500735294117647</c:v>
                </c:pt>
                <c:pt idx="13">
                  <c:v>1.3267352941176471</c:v>
                </c:pt>
                <c:pt idx="14">
                  <c:v>1.3063143382352942</c:v>
                </c:pt>
                <c:pt idx="15">
                  <c:v>1.288295847750865</c:v>
                </c:pt>
                <c:pt idx="16">
                  <c:v>1.272279411764706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E0-46BF-939F-29AC2A27C65C}"/>
            </c:ext>
          </c:extLst>
        </c:ser>
        <c:ser>
          <c:idx val="3"/>
          <c:order val="3"/>
          <c:tx>
            <c:v>NCSE-02 DCM</c:v>
          </c:tx>
          <c:spPr>
            <a:ln w="6350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xVal>
            <c:numRef>
              <c:f>vigas!$O$2:$P$2</c:f>
              <c:numCache>
                <c:formatCode>General</c:formatCode>
                <c:ptCount val="2"/>
                <c:pt idx="0" formatCode="0.0000">
                  <c:v>4.0000000000000001E-3</c:v>
                </c:pt>
                <c:pt idx="1">
                  <c:v>1.7999999999999999E-2</c:v>
                </c:pt>
              </c:numCache>
            </c:numRef>
          </c:xVal>
          <c:yVal>
            <c:numRef>
              <c:f>(vigas!$L$3,vigas!$L$3)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E0-46BF-939F-29AC2A27C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79328"/>
        <c:axId val="108981248"/>
      </c:scatterChart>
      <c:valAx>
        <c:axId val="108979328"/>
        <c:scaling>
          <c:orientation val="minMax"/>
          <c:max val="2.0000000000000004E-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ρ</a:t>
                </a:r>
                <a:r>
                  <a:rPr lang="es-ES" baseline="-25000"/>
                  <a:t>min</a:t>
                </a:r>
              </a:p>
            </c:rich>
          </c:tx>
          <c:layout>
            <c:manualLayout>
              <c:xMode val="edge"/>
              <c:yMode val="edge"/>
              <c:x val="0.49133630741977685"/>
              <c:y val="0.907936507936507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8981248"/>
        <c:crosses val="autoZero"/>
        <c:crossBetween val="midCat"/>
        <c:majorUnit val="5.000000000000001E-3"/>
      </c:valAx>
      <c:valAx>
        <c:axId val="108981248"/>
        <c:scaling>
          <c:orientation val="minMax"/>
          <c:max val="3.5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ρ</a:t>
                </a:r>
                <a:r>
                  <a:rPr lang="es-ES" baseline="-25000"/>
                  <a:t>max</a:t>
                </a:r>
                <a:r>
                  <a:rPr lang="es-ES"/>
                  <a:t>/</a:t>
                </a:r>
                <a:r>
                  <a:rPr lang="el-GR"/>
                  <a:t>ρ</a:t>
                </a:r>
                <a:r>
                  <a:rPr lang="es-ES" baseline="-25000"/>
                  <a:t>min</a:t>
                </a:r>
              </a:p>
            </c:rich>
          </c:tx>
          <c:layout>
            <c:manualLayout>
              <c:xMode val="edge"/>
              <c:yMode val="edge"/>
              <c:x val="4.1278173561638126E-3"/>
              <c:y val="0.3545396825396825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8979328"/>
        <c:crossesAt val="0"/>
        <c:crossBetween val="midCat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605652856255475"/>
          <c:y val="0.58344956880389953"/>
          <c:w val="0.49318901335088927"/>
          <c:h val="0.23310086239220101"/>
        </c:manualLayout>
      </c:layout>
      <c:overlay val="1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14</xdr:col>
      <xdr:colOff>561975</xdr:colOff>
      <xdr:row>14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4</xdr:row>
      <xdr:rowOff>0</xdr:rowOff>
    </xdr:from>
    <xdr:to>
      <xdr:col>22</xdr:col>
      <xdr:colOff>560294</xdr:colOff>
      <xdr:row>14</xdr:row>
      <xdr:rowOff>95250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NCRONIZADO/Trabajo/Research/Herramientas/_Excel/peritaci&#243;n%20EC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as"/>
      <sheetName val="pilares"/>
      <sheetName val="dbL, hc"/>
      <sheetName val="aux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zoomScale="85" zoomScaleNormal="85" workbookViewId="0">
      <selection activeCell="D32" sqref="D32"/>
    </sheetView>
  </sheetViews>
  <sheetFormatPr baseColWidth="10" defaultColWidth="9.140625" defaultRowHeight="15" x14ac:dyDescent="0.25"/>
  <cols>
    <col min="1" max="1" width="16.7109375" customWidth="1"/>
    <col min="3" max="3" width="10.85546875" bestFit="1" customWidth="1"/>
    <col min="5" max="17" width="9.140625" style="11"/>
  </cols>
  <sheetData>
    <row r="1" spans="1:20" x14ac:dyDescent="0.25">
      <c r="A1" t="s">
        <v>12</v>
      </c>
      <c r="E1" s="11" t="s">
        <v>4</v>
      </c>
      <c r="G1" s="11" t="s">
        <v>5</v>
      </c>
      <c r="H1" s="12">
        <f>0.5*B9/B3</f>
        <v>2.5649639200150441E-3</v>
      </c>
      <c r="K1" s="11" t="s">
        <v>6</v>
      </c>
      <c r="L1" s="11" t="s">
        <v>5</v>
      </c>
      <c r="M1" s="12">
        <v>4.0000000000000001E-3</v>
      </c>
      <c r="O1" s="11" t="s">
        <v>7</v>
      </c>
      <c r="Q1" s="11" t="s">
        <v>8</v>
      </c>
    </row>
    <row r="2" spans="1:20" x14ac:dyDescent="0.25">
      <c r="A2" t="s">
        <v>13</v>
      </c>
      <c r="B2" s="3">
        <v>25</v>
      </c>
      <c r="E2" s="11" t="s">
        <v>5</v>
      </c>
      <c r="F2" s="11" t="s">
        <v>9</v>
      </c>
      <c r="K2" s="11" t="s">
        <v>10</v>
      </c>
      <c r="L2" s="11">
        <v>2</v>
      </c>
      <c r="O2" s="12">
        <f>M1</f>
        <v>4.0000000000000001E-3</v>
      </c>
      <c r="P2" s="11">
        <v>1.7999999999999999E-2</v>
      </c>
      <c r="Q2" s="11">
        <v>5</v>
      </c>
    </row>
    <row r="3" spans="1:20" x14ac:dyDescent="0.25">
      <c r="A3" t="s">
        <v>14</v>
      </c>
      <c r="B3" s="4">
        <v>500</v>
      </c>
      <c r="F3" s="11" t="s">
        <v>10</v>
      </c>
      <c r="G3" s="11" t="s">
        <v>11</v>
      </c>
      <c r="K3" s="11" t="s">
        <v>11</v>
      </c>
      <c r="L3" s="11">
        <v>3</v>
      </c>
    </row>
    <row r="4" spans="1:20" x14ac:dyDescent="0.25">
      <c r="A4" s="5" t="s">
        <v>15</v>
      </c>
      <c r="B4" s="4">
        <v>1.5</v>
      </c>
      <c r="E4" s="11">
        <v>2.5999999999999999E-3</v>
      </c>
      <c r="F4" s="13">
        <f t="shared" ref="F4:F22" si="0">1+0.0018*$B$7/((2*5.85-1)*$B$11*$B$8*E4)</f>
        <v>2.1979511143062544</v>
      </c>
      <c r="G4" s="13">
        <f t="shared" ref="G4:G22" si="1">1+0.0018*$B$7/((2*3.9-1)*$B$11*$B$8*E4)</f>
        <v>2.8850113122171948</v>
      </c>
      <c r="H4" s="12"/>
      <c r="T4" t="s">
        <v>24</v>
      </c>
    </row>
    <row r="5" spans="1:20" x14ac:dyDescent="0.25">
      <c r="A5" s="5" t="s">
        <v>16</v>
      </c>
      <c r="B5" s="4">
        <v>1.1499999999999999</v>
      </c>
      <c r="E5" s="12">
        <v>3.0000000000000001E-3</v>
      </c>
      <c r="F5" s="13">
        <f t="shared" si="0"/>
        <v>2.0382242990654205</v>
      </c>
      <c r="G5" s="13">
        <f t="shared" si="1"/>
        <v>2.6336764705882354</v>
      </c>
      <c r="H5" s="12"/>
    </row>
    <row r="6" spans="1:20" x14ac:dyDescent="0.25">
      <c r="A6" s="5" t="s">
        <v>17</v>
      </c>
      <c r="B6" s="7">
        <v>1</v>
      </c>
      <c r="E6" s="12">
        <v>4.0000000000000001E-3</v>
      </c>
      <c r="F6" s="13">
        <f t="shared" si="0"/>
        <v>1.7786682242990652</v>
      </c>
      <c r="G6" s="13">
        <f t="shared" si="1"/>
        <v>2.2252573529411768</v>
      </c>
      <c r="H6" s="12"/>
    </row>
    <row r="7" spans="1:20" x14ac:dyDescent="0.25">
      <c r="A7" t="s">
        <v>18</v>
      </c>
      <c r="B7" s="9">
        <f>B2/B4*B6</f>
        <v>16.666666666666668</v>
      </c>
      <c r="E7" s="12">
        <v>5.0000000000000001E-3</v>
      </c>
      <c r="F7" s="13">
        <f t="shared" si="0"/>
        <v>1.6229345794392522</v>
      </c>
      <c r="G7" s="13">
        <f t="shared" si="1"/>
        <v>1.9802058823529411</v>
      </c>
      <c r="H7" s="12"/>
    </row>
    <row r="8" spans="1:20" x14ac:dyDescent="0.25">
      <c r="A8" s="5" t="s">
        <v>19</v>
      </c>
      <c r="B8" s="9">
        <f>B3/B5</f>
        <v>434.78260869565219</v>
      </c>
      <c r="E8" s="12">
        <v>6.0000000000000001E-3</v>
      </c>
      <c r="F8" s="13">
        <f t="shared" si="0"/>
        <v>1.5191121495327102</v>
      </c>
      <c r="G8" s="13">
        <f t="shared" si="1"/>
        <v>1.8168382352941177</v>
      </c>
      <c r="H8" s="12"/>
    </row>
    <row r="9" spans="1:20" x14ac:dyDescent="0.25">
      <c r="A9" s="5" t="s">
        <v>20</v>
      </c>
      <c r="B9" s="10">
        <f>IF(B2&lt;50,0.3*B2^(2/3),2.12*LN(1+(B2+8)/10))</f>
        <v>2.5649639200150443</v>
      </c>
      <c r="E9" s="12">
        <v>7.0000000000000001E-3</v>
      </c>
      <c r="F9" s="13">
        <f t="shared" si="0"/>
        <v>1.4449532710280373</v>
      </c>
      <c r="G9" s="13">
        <f t="shared" si="1"/>
        <v>1.7001470588235295</v>
      </c>
      <c r="H9" s="12"/>
    </row>
    <row r="10" spans="1:20" x14ac:dyDescent="0.25">
      <c r="A10" s="5" t="s">
        <v>22</v>
      </c>
      <c r="B10" s="8">
        <v>210000</v>
      </c>
      <c r="C10" t="s">
        <v>21</v>
      </c>
      <c r="E10" s="12">
        <v>8.0000000000000002E-3</v>
      </c>
      <c r="F10" s="13">
        <f t="shared" si="0"/>
        <v>1.3893341121495326</v>
      </c>
      <c r="G10" s="13">
        <f t="shared" si="1"/>
        <v>1.6126286764705884</v>
      </c>
      <c r="H10" s="12"/>
    </row>
    <row r="11" spans="1:20" x14ac:dyDescent="0.25">
      <c r="A11" s="5" t="s">
        <v>23</v>
      </c>
      <c r="B11" s="6">
        <f>B8/B10</f>
        <v>2.070393374741201E-3</v>
      </c>
      <c r="E11" s="12">
        <v>8.9999999999999993E-3</v>
      </c>
      <c r="F11" s="13">
        <f t="shared" si="0"/>
        <v>1.3460747663551402</v>
      </c>
      <c r="G11" s="13">
        <f t="shared" si="1"/>
        <v>1.5445588235294119</v>
      </c>
      <c r="H11" s="12"/>
    </row>
    <row r="12" spans="1:20" x14ac:dyDescent="0.25">
      <c r="E12" s="12">
        <v>0.01</v>
      </c>
      <c r="F12" s="13">
        <f t="shared" si="0"/>
        <v>1.311467289719626</v>
      </c>
      <c r="G12" s="13">
        <f t="shared" si="1"/>
        <v>1.4901029411764706</v>
      </c>
      <c r="H12" s="12"/>
    </row>
    <row r="13" spans="1:20" x14ac:dyDescent="0.25">
      <c r="E13" s="12">
        <v>1.0999999999999999E-2</v>
      </c>
      <c r="F13" s="13">
        <f t="shared" si="0"/>
        <v>1.2831520815632964</v>
      </c>
      <c r="G13" s="13">
        <f t="shared" si="1"/>
        <v>1.445548128342246</v>
      </c>
      <c r="H13" s="12"/>
    </row>
    <row r="14" spans="1:20" x14ac:dyDescent="0.25">
      <c r="E14" s="12">
        <v>1.2E-2</v>
      </c>
      <c r="F14" s="13">
        <f t="shared" si="0"/>
        <v>1.2595560747663552</v>
      </c>
      <c r="G14" s="13">
        <f t="shared" si="1"/>
        <v>1.4084191176470588</v>
      </c>
      <c r="H14" s="12"/>
    </row>
    <row r="15" spans="1:20" x14ac:dyDescent="0.25">
      <c r="E15" s="12">
        <v>1.2999999999999999E-2</v>
      </c>
      <c r="F15" s="13">
        <f t="shared" si="0"/>
        <v>1.239590222861251</v>
      </c>
      <c r="G15" s="13">
        <f t="shared" si="1"/>
        <v>1.377002262443439</v>
      </c>
      <c r="H15" s="12"/>
    </row>
    <row r="16" spans="1:20" x14ac:dyDescent="0.25">
      <c r="E16" s="12">
        <v>1.4E-2</v>
      </c>
      <c r="F16" s="13">
        <f t="shared" si="0"/>
        <v>1.2224766355140186</v>
      </c>
      <c r="G16" s="13">
        <f t="shared" si="1"/>
        <v>1.3500735294117647</v>
      </c>
      <c r="H16" s="12"/>
    </row>
    <row r="17" spans="5:8" x14ac:dyDescent="0.25">
      <c r="E17" s="12">
        <v>1.4999999999999999E-2</v>
      </c>
      <c r="F17" s="13">
        <f t="shared" si="0"/>
        <v>1.207644859813084</v>
      </c>
      <c r="G17" s="13">
        <f t="shared" si="1"/>
        <v>1.3267352941176471</v>
      </c>
      <c r="H17" s="12"/>
    </row>
    <row r="18" spans="5:8" x14ac:dyDescent="0.25">
      <c r="E18" s="12">
        <v>1.6E-2</v>
      </c>
      <c r="F18" s="13">
        <f t="shared" si="0"/>
        <v>1.1946670560747663</v>
      </c>
      <c r="G18" s="13">
        <f t="shared" si="1"/>
        <v>1.3063143382352942</v>
      </c>
      <c r="H18" s="12"/>
    </row>
    <row r="19" spans="5:8" x14ac:dyDescent="0.25">
      <c r="E19" s="12">
        <v>1.7000000000000001E-2</v>
      </c>
      <c r="F19" s="13">
        <f t="shared" si="0"/>
        <v>1.1832160527762507</v>
      </c>
      <c r="G19" s="13">
        <f t="shared" si="1"/>
        <v>1.288295847750865</v>
      </c>
      <c r="H19" s="12"/>
    </row>
    <row r="20" spans="5:8" x14ac:dyDescent="0.25">
      <c r="E20" s="12">
        <v>1.7999999999999999E-2</v>
      </c>
      <c r="F20" s="13">
        <f t="shared" si="0"/>
        <v>1.17303738317757</v>
      </c>
      <c r="G20" s="13">
        <f t="shared" si="1"/>
        <v>1.272279411764706</v>
      </c>
      <c r="H20" s="12"/>
    </row>
    <row r="21" spans="5:8" x14ac:dyDescent="0.25">
      <c r="E21" s="12">
        <v>1.9E-2</v>
      </c>
      <c r="F21" s="13">
        <f t="shared" si="0"/>
        <v>1.1639301524840138</v>
      </c>
      <c r="G21" s="13">
        <f t="shared" si="1"/>
        <v>1.2579489164086688</v>
      </c>
      <c r="H21" s="12"/>
    </row>
    <row r="22" spans="5:8" x14ac:dyDescent="0.25">
      <c r="E22" s="12">
        <v>0.02</v>
      </c>
      <c r="F22" s="13">
        <f t="shared" si="0"/>
        <v>1.155733644859813</v>
      </c>
      <c r="G22" s="13">
        <f t="shared" si="1"/>
        <v>1.2450514705882354</v>
      </c>
    </row>
  </sheetData>
  <conditionalFormatting sqref="B2">
    <cfRule type="cellIs" dxfId="2" priority="28" operator="lessThan">
      <formula>$C$3</formula>
    </cfRule>
    <cfRule type="cellIs" dxfId="1" priority="29" operator="equal">
      <formula>$C$3</formula>
    </cfRule>
    <cfRule type="cellIs" dxfId="0" priority="30" operator="greaterThan">
      <formula>$C$3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'D:\SINCRONIZADO\Trabajo\Research\Herramientas\_Excel\[peritación EC8.xlsx]aux'!#REF!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zoomScale="85" zoomScaleNormal="85" workbookViewId="0">
      <selection activeCell="D33" sqref="D33"/>
    </sheetView>
  </sheetViews>
  <sheetFormatPr baseColWidth="10" defaultRowHeight="15" x14ac:dyDescent="0.25"/>
  <cols>
    <col min="2" max="2" width="15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E1" t="s">
        <v>3</v>
      </c>
    </row>
    <row r="2" spans="1:5" x14ac:dyDescent="0.25">
      <c r="A2" s="1">
        <v>1.5</v>
      </c>
      <c r="B2" s="2">
        <f>0.0018*210000/(2*A2-1)</f>
        <v>189</v>
      </c>
      <c r="C2" s="2">
        <f>0.0018*210000*(500/450)^2/(2*A2-1)</f>
        <v>233.33333333333337</v>
      </c>
      <c r="E2" s="2">
        <f>1/(30*(2*A2-1)/210000)</f>
        <v>3499.9999999999995</v>
      </c>
    </row>
    <row r="3" spans="1:5" x14ac:dyDescent="0.25">
      <c r="A3" s="1">
        <v>2</v>
      </c>
      <c r="B3" s="2">
        <f t="shared" ref="B3:B11" si="0">0.0018*210000/(2*A3-1)</f>
        <v>126</v>
      </c>
      <c r="C3" s="2">
        <f t="shared" ref="C3:C11" si="1">0.0018*210000*(500/450)^2/(2*A3-1)</f>
        <v>155.55555555555557</v>
      </c>
      <c r="E3" s="2">
        <f t="shared" ref="E3:E11" si="2">1/(30*(2*A3-1)/210000)</f>
        <v>2333.3333333333335</v>
      </c>
    </row>
    <row r="4" spans="1:5" x14ac:dyDescent="0.25">
      <c r="A4" s="1">
        <v>2.5</v>
      </c>
      <c r="B4" s="2">
        <f t="shared" si="0"/>
        <v>94.5</v>
      </c>
      <c r="C4" s="2">
        <f t="shared" si="1"/>
        <v>116.66666666666669</v>
      </c>
      <c r="E4" s="2">
        <f t="shared" si="2"/>
        <v>1749.9999999999998</v>
      </c>
    </row>
    <row r="5" spans="1:5" x14ac:dyDescent="0.25">
      <c r="A5" s="1">
        <v>3</v>
      </c>
      <c r="B5" s="2">
        <f t="shared" si="0"/>
        <v>75.599999999999994</v>
      </c>
      <c r="C5" s="2">
        <f t="shared" si="1"/>
        <v>93.333333333333343</v>
      </c>
      <c r="E5" s="2">
        <f t="shared" si="2"/>
        <v>1400</v>
      </c>
    </row>
    <row r="6" spans="1:5" x14ac:dyDescent="0.25">
      <c r="A6" s="1">
        <v>3.5</v>
      </c>
      <c r="B6" s="2">
        <f t="shared" si="0"/>
        <v>63</v>
      </c>
      <c r="C6" s="2">
        <f t="shared" si="1"/>
        <v>77.777777777777786</v>
      </c>
      <c r="E6" s="2">
        <f t="shared" si="2"/>
        <v>1166.6666666666667</v>
      </c>
    </row>
    <row r="7" spans="1:5" x14ac:dyDescent="0.25">
      <c r="A7" s="1">
        <v>4</v>
      </c>
      <c r="B7" s="2">
        <f t="shared" si="0"/>
        <v>54</v>
      </c>
      <c r="C7" s="2">
        <f t="shared" si="1"/>
        <v>66.666666666666671</v>
      </c>
      <c r="E7" s="2">
        <f t="shared" si="2"/>
        <v>1000</v>
      </c>
    </row>
    <row r="8" spans="1:5" x14ac:dyDescent="0.25">
      <c r="A8" s="1">
        <v>4.5</v>
      </c>
      <c r="B8" s="2">
        <f t="shared" si="0"/>
        <v>47.25</v>
      </c>
      <c r="C8" s="2">
        <f t="shared" si="1"/>
        <v>58.333333333333343</v>
      </c>
      <c r="E8" s="2">
        <f t="shared" si="2"/>
        <v>874.99999999999989</v>
      </c>
    </row>
    <row r="9" spans="1:5" x14ac:dyDescent="0.25">
      <c r="A9" s="1">
        <v>5</v>
      </c>
      <c r="B9" s="2">
        <f t="shared" si="0"/>
        <v>42</v>
      </c>
      <c r="C9" s="2">
        <f t="shared" si="1"/>
        <v>51.851851851851862</v>
      </c>
      <c r="E9" s="2">
        <f t="shared" si="2"/>
        <v>777.77777777777783</v>
      </c>
    </row>
    <row r="10" spans="1:5" x14ac:dyDescent="0.25">
      <c r="A10" s="1">
        <v>5.5</v>
      </c>
      <c r="B10" s="2">
        <f t="shared" si="0"/>
        <v>37.799999999999997</v>
      </c>
      <c r="C10" s="2">
        <f t="shared" si="1"/>
        <v>46.666666666666671</v>
      </c>
      <c r="E10" s="2">
        <f t="shared" si="2"/>
        <v>700</v>
      </c>
    </row>
    <row r="11" spans="1:5" x14ac:dyDescent="0.25">
      <c r="A11" s="1">
        <v>5.85</v>
      </c>
      <c r="B11" s="2">
        <f t="shared" si="0"/>
        <v>35.32710280373832</v>
      </c>
      <c r="C11" s="2">
        <f t="shared" si="1"/>
        <v>43.613707165109041</v>
      </c>
      <c r="E11" s="2">
        <f t="shared" si="2"/>
        <v>654.20560747663546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vigas</vt:lpstr>
      <vt:lpstr>transformación EHE-08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2015-04-09T07:21:02Z</cp:lastPrinted>
  <dcterms:created xsi:type="dcterms:W3CDTF">2014-11-27T15:12:50Z</dcterms:created>
  <dcterms:modified xsi:type="dcterms:W3CDTF">2023-01-20T11:25:01Z</dcterms:modified>
</cp:coreProperties>
</file>