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ws5CWHwA/AQlmVoHaxQ5v6XLZEfFTweEz77KG2sheYbZ0tQwapRpNDK/ajlAQs+BnyxFZTuuWxRQ0i1E7FQZwA==" workbookSaltValue="SPE9nKyKIvmM1J82s5t5/g==" workbookSpinCount="100000" lockStructure="1"/>
  <bookViews>
    <workbookView xWindow="0" yWindow="0" windowWidth="22260" windowHeight="12645"/>
  </bookViews>
  <sheets>
    <sheet name="Presentación" sheetId="7" r:id="rId1"/>
    <sheet name="Simulación" sheetId="1" r:id="rId2"/>
    <sheet name="Interpolación" sheetId="3" r:id="rId3"/>
    <sheet name="Tabla" sheetId="4" r:id="rId4"/>
    <sheet name="CC" sheetId="8" r:id="rId5"/>
    <sheet name="!I" sheetId="5" state="hidden" r:id="rId6"/>
  </sheets>
  <externalReferences>
    <externalReference r:id="rId7"/>
  </externalReferences>
  <definedNames>
    <definedName name="a_0">Interpolación!$P$32</definedName>
    <definedName name="a_00">Interpolación!$M$49</definedName>
    <definedName name="a_01">Interpolación!$M$50</definedName>
    <definedName name="a_1">Interpolación!$P$33</definedName>
    <definedName name="a_2">Interpolación!$P$34</definedName>
    <definedName name="a00">Interpolación!$M$49</definedName>
    <definedName name="_xlnm.Print_Area" localSheetId="2">Interpolación!$A$1:$M$29</definedName>
    <definedName name="b_0">Interpolación!$P$15</definedName>
    <definedName name="B_1">Interpolación!$P$16</definedName>
    <definedName name="B_2">Interpolación!$P$17</definedName>
    <definedName name="B_3">Interpolación!$P$18</definedName>
    <definedName name="B_4">Interpolación!$P$18</definedName>
    <definedName name="decs">[1]Modelo!$C$20</definedName>
    <definedName name="h">Interpolación!$U$17</definedName>
    <definedName name="hlp">Interpolación!$E$5</definedName>
    <definedName name="hp">Simulación!$F$4</definedName>
    <definedName name="k">Interpolación!$U$16</definedName>
    <definedName name="l_0">Interpolación!$N$32</definedName>
    <definedName name="l_1">Interpolación!$N$33</definedName>
    <definedName name="l_2">Interpolación!$N$34</definedName>
    <definedName name="M_0">Interpolación!$N$15</definedName>
    <definedName name="M_1">Interpolación!$N$16</definedName>
    <definedName name="M_2">Interpolación!$N$17</definedName>
    <definedName name="M_3">Interpolación!$N$18</definedName>
    <definedName name="mm">[1]Modelo!$E$20</definedName>
    <definedName name="t">Interpolación!$G$19</definedName>
    <definedName name="t_0">Interpolación!$G$15</definedName>
    <definedName name="t_1">Interpolación!$G$16</definedName>
    <definedName name="t_2">Interpolación!$G$17</definedName>
    <definedName name="t_3">Interpolación!$G$18</definedName>
    <definedName name="vm">Interpolación!$U$15</definedName>
    <definedName name="x">Interpolación!$F$35</definedName>
    <definedName name="x_0">Interpolación!$F$32</definedName>
    <definedName name="x_1">Interpolación!$F$33</definedName>
    <definedName name="x_2">Interpolación!$F$34</definedName>
    <definedName name="y_0">Interpolación!$G$32</definedName>
    <definedName name="y_1">Interpolación!$G$33</definedName>
    <definedName name="y_2">Interpolación!$G$34</definedName>
    <definedName name="z">Interpolación!$F$19</definedName>
    <definedName name="z_0">Interpolación!$F$15</definedName>
    <definedName name="z_1">Interpolación!$F$16</definedName>
    <definedName name="z_2">Interpolación!$F$17</definedName>
    <definedName name="z_3">Interpolación!$F$18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7" l="1"/>
  <c r="C51" i="3" l="1"/>
  <c r="C37" i="3"/>
  <c r="H24" i="1"/>
  <c r="H23" i="1"/>
  <c r="G4" i="1"/>
  <c r="I19" i="1"/>
  <c r="I17" i="1"/>
  <c r="I18" i="1"/>
  <c r="V12" i="3"/>
  <c r="V11" i="3"/>
  <c r="I13" i="3"/>
  <c r="C37" i="1"/>
  <c r="G30" i="1"/>
  <c r="G29" i="1"/>
  <c r="D26" i="1"/>
  <c r="I16" i="1"/>
  <c r="G14" i="1"/>
  <c r="G13" i="1"/>
  <c r="I10" i="1"/>
  <c r="I9" i="1"/>
  <c r="I7" i="1"/>
  <c r="H12" i="1"/>
  <c r="G9" i="3"/>
  <c r="G8" i="3"/>
  <c r="F9" i="3"/>
  <c r="F8" i="3"/>
  <c r="O304" i="5"/>
  <c r="N304" i="5"/>
  <c r="P304" i="5" s="1"/>
  <c r="O303" i="5"/>
  <c r="N303" i="5"/>
  <c r="O302" i="5"/>
  <c r="Q302" i="5" s="1"/>
  <c r="N302" i="5"/>
  <c r="P302" i="5" s="1"/>
  <c r="O301" i="5"/>
  <c r="Q301" i="5" s="1"/>
  <c r="N301" i="5"/>
  <c r="P301" i="5" s="1"/>
  <c r="O300" i="5"/>
  <c r="Q300" i="5" s="1"/>
  <c r="N300" i="5"/>
  <c r="P300" i="5" s="1"/>
  <c r="O299" i="5"/>
  <c r="N299" i="5"/>
  <c r="P299" i="5" s="1"/>
  <c r="O298" i="5"/>
  <c r="Q298" i="5" s="1"/>
  <c r="N298" i="5"/>
  <c r="P298" i="5" s="1"/>
  <c r="O297" i="5"/>
  <c r="Q297" i="5" s="1"/>
  <c r="N297" i="5"/>
  <c r="O296" i="5"/>
  <c r="N296" i="5"/>
  <c r="P296" i="5" s="1"/>
  <c r="O295" i="5"/>
  <c r="Q295" i="5" s="1"/>
  <c r="N295" i="5"/>
  <c r="P295" i="5" s="1"/>
  <c r="O294" i="5"/>
  <c r="N294" i="5"/>
  <c r="O293" i="5"/>
  <c r="N293" i="5"/>
  <c r="P293" i="5" s="1"/>
  <c r="O292" i="5"/>
  <c r="Q292" i="5" s="1"/>
  <c r="N292" i="5"/>
  <c r="P292" i="5" s="1"/>
  <c r="O291" i="5"/>
  <c r="N291" i="5"/>
  <c r="P291" i="5" s="1"/>
  <c r="O290" i="5"/>
  <c r="N290" i="5"/>
  <c r="P290" i="5" s="1"/>
  <c r="O289" i="5"/>
  <c r="N289" i="5"/>
  <c r="P289" i="5" s="1"/>
  <c r="O288" i="5"/>
  <c r="Q288" i="5" s="1"/>
  <c r="N288" i="5"/>
  <c r="O287" i="5"/>
  <c r="Q287" i="5" s="1"/>
  <c r="N287" i="5"/>
  <c r="O286" i="5"/>
  <c r="N286" i="5"/>
  <c r="P286" i="5" s="1"/>
  <c r="O285" i="5"/>
  <c r="N285" i="5"/>
  <c r="P285" i="5" s="1"/>
  <c r="O284" i="5"/>
  <c r="N284" i="5"/>
  <c r="O283" i="5"/>
  <c r="N283" i="5"/>
  <c r="O282" i="5"/>
  <c r="Q282" i="5" s="1"/>
  <c r="N282" i="5"/>
  <c r="O281" i="5"/>
  <c r="N281" i="5"/>
  <c r="P281" i="5" s="1"/>
  <c r="O280" i="5"/>
  <c r="Q280" i="5" s="1"/>
  <c r="N280" i="5"/>
  <c r="P280" i="5" s="1"/>
  <c r="O279" i="5"/>
  <c r="N279" i="5"/>
  <c r="P279" i="5" s="1"/>
  <c r="O278" i="5"/>
  <c r="Q278" i="5" s="1"/>
  <c r="N278" i="5"/>
  <c r="P278" i="5" s="1"/>
  <c r="O277" i="5"/>
  <c r="Q277" i="5" s="1"/>
  <c r="N277" i="5"/>
  <c r="P277" i="5" s="1"/>
  <c r="O276" i="5"/>
  <c r="N276" i="5"/>
  <c r="P276" i="5" s="1"/>
  <c r="O275" i="5"/>
  <c r="Q275" i="5" s="1"/>
  <c r="N275" i="5"/>
  <c r="P275" i="5" s="1"/>
  <c r="O274" i="5"/>
  <c r="N274" i="5"/>
  <c r="P274" i="5" s="1"/>
  <c r="O273" i="5"/>
  <c r="Q273" i="5" s="1"/>
  <c r="N273" i="5"/>
  <c r="O272" i="5"/>
  <c r="Q272" i="5" s="1"/>
  <c r="N272" i="5"/>
  <c r="O271" i="5"/>
  <c r="N271" i="5"/>
  <c r="P271" i="5" s="1"/>
  <c r="O270" i="5"/>
  <c r="N270" i="5"/>
  <c r="P270" i="5" s="1"/>
  <c r="O269" i="5"/>
  <c r="Q269" i="5" s="1"/>
  <c r="N269" i="5"/>
  <c r="P269" i="5" s="1"/>
  <c r="O268" i="5"/>
  <c r="N268" i="5"/>
  <c r="P268" i="5" s="1"/>
  <c r="O267" i="5"/>
  <c r="Q267" i="5" s="1"/>
  <c r="N267" i="5"/>
  <c r="O266" i="5"/>
  <c r="N266" i="5"/>
  <c r="P266" i="5" s="1"/>
  <c r="O265" i="5"/>
  <c r="Q265" i="5" s="1"/>
  <c r="N265" i="5"/>
  <c r="P265" i="5" s="1"/>
  <c r="O264" i="5"/>
  <c r="N264" i="5"/>
  <c r="P264" i="5" s="1"/>
  <c r="O263" i="5"/>
  <c r="Q263" i="5" s="1"/>
  <c r="N263" i="5"/>
  <c r="P263" i="5" s="1"/>
  <c r="O262" i="5"/>
  <c r="Q262" i="5" s="1"/>
  <c r="N262" i="5"/>
  <c r="P262" i="5" s="1"/>
  <c r="O261" i="5"/>
  <c r="N261" i="5"/>
  <c r="P261" i="5" s="1"/>
  <c r="O260" i="5"/>
  <c r="Q260" i="5" s="1"/>
  <c r="N260" i="5"/>
  <c r="O259" i="5"/>
  <c r="N259" i="5"/>
  <c r="P259" i="5" s="1"/>
  <c r="O258" i="5"/>
  <c r="Q258" i="5" s="1"/>
  <c r="N258" i="5"/>
  <c r="P258" i="5" s="1"/>
  <c r="O257" i="5"/>
  <c r="Q257" i="5" s="1"/>
  <c r="N257" i="5"/>
  <c r="P257" i="5" s="1"/>
  <c r="O256" i="5"/>
  <c r="Q256" i="5" s="1"/>
  <c r="N256" i="5"/>
  <c r="P256" i="5" s="1"/>
  <c r="O255" i="5"/>
  <c r="N255" i="5"/>
  <c r="P255" i="5" s="1"/>
  <c r="O254" i="5"/>
  <c r="N254" i="5"/>
  <c r="P254" i="5" s="1"/>
  <c r="O253" i="5"/>
  <c r="N253" i="5"/>
  <c r="P253" i="5" s="1"/>
  <c r="O252" i="5"/>
  <c r="Q252" i="5" s="1"/>
  <c r="N252" i="5"/>
  <c r="P252" i="5" s="1"/>
  <c r="O251" i="5"/>
  <c r="N251" i="5"/>
  <c r="P251" i="5" s="1"/>
  <c r="O250" i="5"/>
  <c r="N250" i="5"/>
  <c r="P250" i="5" s="1"/>
  <c r="O249" i="5"/>
  <c r="N249" i="5"/>
  <c r="P249" i="5" s="1"/>
  <c r="O248" i="5"/>
  <c r="Q248" i="5" s="1"/>
  <c r="N248" i="5"/>
  <c r="O247" i="5"/>
  <c r="Q247" i="5" s="1"/>
  <c r="N247" i="5"/>
  <c r="O246" i="5"/>
  <c r="N246" i="5"/>
  <c r="P246" i="5" s="1"/>
  <c r="O245" i="5"/>
  <c r="N245" i="5"/>
  <c r="P245" i="5" s="1"/>
  <c r="O244" i="5"/>
  <c r="N244" i="5"/>
  <c r="P244" i="5" s="1"/>
  <c r="O243" i="5"/>
  <c r="Q243" i="5" s="1"/>
  <c r="N243" i="5"/>
  <c r="O242" i="5"/>
  <c r="Q242" i="5" s="1"/>
  <c r="N242" i="5"/>
  <c r="P242" i="5" s="1"/>
  <c r="O241" i="5"/>
  <c r="N241" i="5"/>
  <c r="P241" i="5" s="1"/>
  <c r="O240" i="5"/>
  <c r="N240" i="5"/>
  <c r="P240" i="5" s="1"/>
  <c r="O239" i="5"/>
  <c r="Q239" i="5" s="1"/>
  <c r="N239" i="5"/>
  <c r="P239" i="5" s="1"/>
  <c r="O238" i="5"/>
  <c r="Q238" i="5" s="1"/>
  <c r="N238" i="5"/>
  <c r="O237" i="5"/>
  <c r="Q237" i="5" s="1"/>
  <c r="N237" i="5"/>
  <c r="P237" i="5" s="1"/>
  <c r="O236" i="5"/>
  <c r="Q236" i="5" s="1"/>
  <c r="N236" i="5"/>
  <c r="P236" i="5" s="1"/>
  <c r="O235" i="5"/>
  <c r="Q235" i="5" s="1"/>
  <c r="N235" i="5"/>
  <c r="P235" i="5" s="1"/>
  <c r="O234" i="5"/>
  <c r="N234" i="5"/>
  <c r="P234" i="5" s="1"/>
  <c r="O233" i="5"/>
  <c r="Q233" i="5" s="1"/>
  <c r="N233" i="5"/>
  <c r="P233" i="5" s="1"/>
  <c r="O232" i="5"/>
  <c r="Q232" i="5" s="1"/>
  <c r="N232" i="5"/>
  <c r="O231" i="5"/>
  <c r="N231" i="5"/>
  <c r="P231" i="5" s="1"/>
  <c r="O230" i="5"/>
  <c r="N230" i="5"/>
  <c r="P230" i="5" s="1"/>
  <c r="O229" i="5"/>
  <c r="Q229" i="5" s="1"/>
  <c r="N229" i="5"/>
  <c r="P229" i="5" s="1"/>
  <c r="O228" i="5"/>
  <c r="Q228" i="5" s="1"/>
  <c r="N228" i="5"/>
  <c r="O227" i="5"/>
  <c r="N227" i="5"/>
  <c r="P227" i="5" s="1"/>
  <c r="O226" i="5"/>
  <c r="N226" i="5"/>
  <c r="P226" i="5" s="1"/>
  <c r="O225" i="5"/>
  <c r="Q225" i="5" s="1"/>
  <c r="N225" i="5"/>
  <c r="O224" i="5"/>
  <c r="N224" i="5"/>
  <c r="P224" i="5" s="1"/>
  <c r="O223" i="5"/>
  <c r="Q223" i="5" s="1"/>
  <c r="N223" i="5"/>
  <c r="O222" i="5"/>
  <c r="N222" i="5"/>
  <c r="P222" i="5" s="1"/>
  <c r="O221" i="5"/>
  <c r="N221" i="5"/>
  <c r="P221" i="5" s="1"/>
  <c r="O220" i="5"/>
  <c r="Q220" i="5" s="1"/>
  <c r="N220" i="5"/>
  <c r="P220" i="5" s="1"/>
  <c r="O219" i="5"/>
  <c r="N219" i="5"/>
  <c r="P219" i="5" s="1"/>
  <c r="O218" i="5"/>
  <c r="Q218" i="5" s="1"/>
  <c r="N218" i="5"/>
  <c r="O217" i="5"/>
  <c r="Q217" i="5" s="1"/>
  <c r="N217" i="5"/>
  <c r="O216" i="5"/>
  <c r="N216" i="5"/>
  <c r="P216" i="5" s="1"/>
  <c r="O215" i="5"/>
  <c r="N215" i="5"/>
  <c r="P215" i="5" s="1"/>
  <c r="O214" i="5"/>
  <c r="N214" i="5"/>
  <c r="P214" i="5" s="1"/>
  <c r="O213" i="5"/>
  <c r="N213" i="5"/>
  <c r="P213" i="5" s="1"/>
  <c r="O212" i="5"/>
  <c r="Q212" i="5" s="1"/>
  <c r="N212" i="5"/>
  <c r="O211" i="5"/>
  <c r="Q211" i="5" s="1"/>
  <c r="N211" i="5"/>
  <c r="P211" i="5" s="1"/>
  <c r="O210" i="5"/>
  <c r="N210" i="5"/>
  <c r="P210" i="5" s="1"/>
  <c r="O209" i="5"/>
  <c r="N209" i="5"/>
  <c r="P209" i="5" s="1"/>
  <c r="O208" i="5"/>
  <c r="N208" i="5"/>
  <c r="P208" i="5" s="1"/>
  <c r="O207" i="5"/>
  <c r="Q207" i="5" s="1"/>
  <c r="N207" i="5"/>
  <c r="P207" i="5" s="1"/>
  <c r="O206" i="5"/>
  <c r="N206" i="5"/>
  <c r="P206" i="5" s="1"/>
  <c r="O205" i="5"/>
  <c r="N205" i="5"/>
  <c r="P205" i="5" s="1"/>
  <c r="O204" i="5"/>
  <c r="N204" i="5"/>
  <c r="O203" i="5"/>
  <c r="Q203" i="5" s="1"/>
  <c r="N203" i="5"/>
  <c r="O202" i="5"/>
  <c r="Q202" i="5" s="1"/>
  <c r="N202" i="5"/>
  <c r="P202" i="5" s="1"/>
  <c r="O201" i="5"/>
  <c r="Q201" i="5" s="1"/>
  <c r="N201" i="5"/>
  <c r="P201" i="5" s="1"/>
  <c r="O200" i="5"/>
  <c r="Q200" i="5" s="1"/>
  <c r="N200" i="5"/>
  <c r="P200" i="5" s="1"/>
  <c r="O199" i="5"/>
  <c r="N199" i="5"/>
  <c r="P199" i="5" s="1"/>
  <c r="O198" i="5"/>
  <c r="Q198" i="5" s="1"/>
  <c r="N198" i="5"/>
  <c r="O197" i="5"/>
  <c r="Q197" i="5" s="1"/>
  <c r="N197" i="5"/>
  <c r="P197" i="5" s="1"/>
  <c r="O196" i="5"/>
  <c r="Q196" i="5" s="1"/>
  <c r="N196" i="5"/>
  <c r="P196" i="5" s="1"/>
  <c r="O195" i="5"/>
  <c r="N195" i="5"/>
  <c r="P195" i="5" s="1"/>
  <c r="O194" i="5"/>
  <c r="N194" i="5"/>
  <c r="P194" i="5" s="1"/>
  <c r="O193" i="5"/>
  <c r="N193" i="5"/>
  <c r="O192" i="5"/>
  <c r="Q192" i="5" s="1"/>
  <c r="N192" i="5"/>
  <c r="O191" i="5"/>
  <c r="N191" i="5"/>
  <c r="P191" i="5" s="1"/>
  <c r="O190" i="5"/>
  <c r="Q190" i="5" s="1"/>
  <c r="N190" i="5"/>
  <c r="P190" i="5" s="1"/>
  <c r="O189" i="5"/>
  <c r="N189" i="5"/>
  <c r="P189" i="5" s="1"/>
  <c r="O188" i="5"/>
  <c r="Q188" i="5" s="1"/>
  <c r="N188" i="5"/>
  <c r="P188" i="5" s="1"/>
  <c r="O187" i="5"/>
  <c r="N187" i="5"/>
  <c r="P187" i="5" s="1"/>
  <c r="O186" i="5"/>
  <c r="N186" i="5"/>
  <c r="P186" i="5" s="1"/>
  <c r="O185" i="5"/>
  <c r="Q185" i="5" s="1"/>
  <c r="N185" i="5"/>
  <c r="P185" i="5" s="1"/>
  <c r="O184" i="5"/>
  <c r="N184" i="5"/>
  <c r="P184" i="5" s="1"/>
  <c r="O183" i="5"/>
  <c r="N183" i="5"/>
  <c r="P183" i="5" s="1"/>
  <c r="O182" i="5"/>
  <c r="Q182" i="5" s="1"/>
  <c r="N182" i="5"/>
  <c r="O181" i="5"/>
  <c r="Q181" i="5" s="1"/>
  <c r="N181" i="5"/>
  <c r="O180" i="5"/>
  <c r="N180" i="5"/>
  <c r="P180" i="5" s="1"/>
  <c r="O179" i="5"/>
  <c r="N179" i="5"/>
  <c r="P179" i="5" s="1"/>
  <c r="O178" i="5"/>
  <c r="N178" i="5"/>
  <c r="P178" i="5" s="1"/>
  <c r="O177" i="5"/>
  <c r="N177" i="5"/>
  <c r="P177" i="5" s="1"/>
  <c r="O176" i="5"/>
  <c r="Q176" i="5" s="1"/>
  <c r="N176" i="5"/>
  <c r="O175" i="5"/>
  <c r="Q175" i="5" s="1"/>
  <c r="N175" i="5"/>
  <c r="P175" i="5" s="1"/>
  <c r="O174" i="5"/>
  <c r="N174" i="5"/>
  <c r="P174" i="5" s="1"/>
  <c r="O173" i="5"/>
  <c r="N173" i="5"/>
  <c r="P173" i="5" s="1"/>
  <c r="O172" i="5"/>
  <c r="Q172" i="5" s="1"/>
  <c r="N172" i="5"/>
  <c r="P172" i="5" s="1"/>
  <c r="O171" i="5"/>
  <c r="N171" i="5"/>
  <c r="P171" i="5" s="1"/>
  <c r="O170" i="5"/>
  <c r="N170" i="5"/>
  <c r="O169" i="5"/>
  <c r="Q169" i="5" s="1"/>
  <c r="N169" i="5"/>
  <c r="P169" i="5" s="1"/>
  <c r="O168" i="5"/>
  <c r="Q168" i="5" s="1"/>
  <c r="N168" i="5"/>
  <c r="P168" i="5" s="1"/>
  <c r="O167" i="5"/>
  <c r="N167" i="5"/>
  <c r="P167" i="5" s="1"/>
  <c r="O166" i="5"/>
  <c r="Q166" i="5" s="1"/>
  <c r="N166" i="5"/>
  <c r="P166" i="5" s="1"/>
  <c r="O165" i="5"/>
  <c r="N165" i="5"/>
  <c r="P165" i="5" s="1"/>
  <c r="O164" i="5"/>
  <c r="N164" i="5"/>
  <c r="P164" i="5" s="1"/>
  <c r="O163" i="5"/>
  <c r="N163" i="5"/>
  <c r="P163" i="5" s="1"/>
  <c r="O162" i="5"/>
  <c r="Q162" i="5" s="1"/>
  <c r="N162" i="5"/>
  <c r="P162" i="5" s="1"/>
  <c r="O161" i="5"/>
  <c r="Q161" i="5" s="1"/>
  <c r="N161" i="5"/>
  <c r="P161" i="5" s="1"/>
  <c r="O160" i="5"/>
  <c r="N160" i="5"/>
  <c r="P160" i="5" s="1"/>
  <c r="O159" i="5"/>
  <c r="N159" i="5"/>
  <c r="P159" i="5" s="1"/>
  <c r="O158" i="5"/>
  <c r="N158" i="5"/>
  <c r="P158" i="5" s="1"/>
  <c r="O157" i="5"/>
  <c r="Q157" i="5" s="1"/>
  <c r="N157" i="5"/>
  <c r="P157" i="5" s="1"/>
  <c r="O156" i="5"/>
  <c r="Q156" i="5" s="1"/>
  <c r="N156" i="5"/>
  <c r="P156" i="5" s="1"/>
  <c r="O155" i="5"/>
  <c r="N155" i="5"/>
  <c r="P155" i="5" s="1"/>
  <c r="O154" i="5"/>
  <c r="N154" i="5"/>
  <c r="P154" i="5" s="1"/>
  <c r="O153" i="5"/>
  <c r="N153" i="5"/>
  <c r="P153" i="5" s="1"/>
  <c r="O152" i="5"/>
  <c r="Q152" i="5" s="1"/>
  <c r="N152" i="5"/>
  <c r="P152" i="5" s="1"/>
  <c r="O151" i="5"/>
  <c r="N151" i="5"/>
  <c r="P151" i="5" s="1"/>
  <c r="O150" i="5"/>
  <c r="Q150" i="5" s="1"/>
  <c r="N150" i="5"/>
  <c r="P150" i="5" s="1"/>
  <c r="O149" i="5"/>
  <c r="N149" i="5"/>
  <c r="P149" i="5" s="1"/>
  <c r="O148" i="5"/>
  <c r="Q148" i="5" s="1"/>
  <c r="N148" i="5"/>
  <c r="O147" i="5"/>
  <c r="Q147" i="5" s="1"/>
  <c r="N147" i="5"/>
  <c r="P147" i="5" s="1"/>
  <c r="O146" i="5"/>
  <c r="N146" i="5"/>
  <c r="P146" i="5" s="1"/>
  <c r="O145" i="5"/>
  <c r="N145" i="5"/>
  <c r="P145" i="5" s="1"/>
  <c r="O144" i="5"/>
  <c r="Q144" i="5" s="1"/>
  <c r="N144" i="5"/>
  <c r="P144" i="5" s="1"/>
  <c r="O143" i="5"/>
  <c r="Q143" i="5" s="1"/>
  <c r="N143" i="5"/>
  <c r="P143" i="5" s="1"/>
  <c r="O142" i="5"/>
  <c r="Q142" i="5" s="1"/>
  <c r="N142" i="5"/>
  <c r="O141" i="5"/>
  <c r="Q141" i="5" s="1"/>
  <c r="N141" i="5"/>
  <c r="P141" i="5" s="1"/>
  <c r="O140" i="5"/>
  <c r="Q140" i="5" s="1"/>
  <c r="N140" i="5"/>
  <c r="P140" i="5" s="1"/>
  <c r="O139" i="5"/>
  <c r="N139" i="5"/>
  <c r="P139" i="5" s="1"/>
  <c r="O138" i="5"/>
  <c r="N138" i="5"/>
  <c r="P138" i="5" s="1"/>
  <c r="O137" i="5"/>
  <c r="Q137" i="5" s="1"/>
  <c r="N137" i="5"/>
  <c r="P137" i="5" s="1"/>
  <c r="O136" i="5"/>
  <c r="N136" i="5"/>
  <c r="P136" i="5" s="1"/>
  <c r="O135" i="5"/>
  <c r="N135" i="5"/>
  <c r="P135" i="5" s="1"/>
  <c r="O134" i="5"/>
  <c r="N134" i="5"/>
  <c r="P134" i="5" s="1"/>
  <c r="O133" i="5"/>
  <c r="N133" i="5"/>
  <c r="P133" i="5" s="1"/>
  <c r="O132" i="5"/>
  <c r="Q132" i="5" s="1"/>
  <c r="N132" i="5"/>
  <c r="P132" i="5" s="1"/>
  <c r="O131" i="5"/>
  <c r="N131" i="5"/>
  <c r="P131" i="5" s="1"/>
  <c r="O130" i="5"/>
  <c r="N130" i="5"/>
  <c r="P130" i="5" s="1"/>
  <c r="O129" i="5"/>
  <c r="Q129" i="5" s="1"/>
  <c r="N129" i="5"/>
  <c r="P129" i="5" s="1"/>
  <c r="O128" i="5"/>
  <c r="N128" i="5"/>
  <c r="P128" i="5" s="1"/>
  <c r="O127" i="5"/>
  <c r="N127" i="5"/>
  <c r="P127" i="5" s="1"/>
  <c r="O126" i="5"/>
  <c r="N126" i="5"/>
  <c r="P126" i="5" s="1"/>
  <c r="O125" i="5"/>
  <c r="Q125" i="5" s="1"/>
  <c r="N125" i="5"/>
  <c r="P125" i="5" s="1"/>
  <c r="O124" i="5"/>
  <c r="N124" i="5"/>
  <c r="P124" i="5" s="1"/>
  <c r="O123" i="5"/>
  <c r="N123" i="5"/>
  <c r="P123" i="5" s="1"/>
  <c r="O122" i="5"/>
  <c r="Q122" i="5" s="1"/>
  <c r="N122" i="5"/>
  <c r="P122" i="5" s="1"/>
  <c r="O121" i="5"/>
  <c r="N121" i="5"/>
  <c r="P121" i="5" s="1"/>
  <c r="O120" i="5"/>
  <c r="N120" i="5"/>
  <c r="P120" i="5" s="1"/>
  <c r="O119" i="5"/>
  <c r="N119" i="5"/>
  <c r="P119" i="5" s="1"/>
  <c r="O118" i="5"/>
  <c r="Q118" i="5" s="1"/>
  <c r="N118" i="5"/>
  <c r="P118" i="5" s="1"/>
  <c r="O117" i="5"/>
  <c r="Q117" i="5" s="1"/>
  <c r="N117" i="5"/>
  <c r="P117" i="5" s="1"/>
  <c r="O116" i="5"/>
  <c r="Q116" i="5" s="1"/>
  <c r="N116" i="5"/>
  <c r="O115" i="5"/>
  <c r="Q115" i="5" s="1"/>
  <c r="N115" i="5"/>
  <c r="P115" i="5" s="1"/>
  <c r="O114" i="5"/>
  <c r="N114" i="5"/>
  <c r="P114" i="5" s="1"/>
  <c r="O113" i="5"/>
  <c r="N113" i="5"/>
  <c r="P113" i="5" s="1"/>
  <c r="O112" i="5"/>
  <c r="Q112" i="5" s="1"/>
  <c r="N112" i="5"/>
  <c r="O111" i="5"/>
  <c r="Q111" i="5" s="1"/>
  <c r="N111" i="5"/>
  <c r="O110" i="5"/>
  <c r="N110" i="5"/>
  <c r="P110" i="5" s="1"/>
  <c r="O109" i="5"/>
  <c r="N109" i="5"/>
  <c r="P109" i="5" s="1"/>
  <c r="O108" i="5"/>
  <c r="N108" i="5"/>
  <c r="P108" i="5" s="1"/>
  <c r="O107" i="5"/>
  <c r="Q107" i="5" s="1"/>
  <c r="N107" i="5"/>
  <c r="P107" i="5" s="1"/>
  <c r="O106" i="5"/>
  <c r="N106" i="5"/>
  <c r="P106" i="5" s="1"/>
  <c r="O105" i="5"/>
  <c r="Q105" i="5" s="1"/>
  <c r="N105" i="5"/>
  <c r="P105" i="5" s="1"/>
  <c r="O104" i="5"/>
  <c r="Q104" i="5" s="1"/>
  <c r="N104" i="5"/>
  <c r="P104" i="5" s="1"/>
  <c r="O103" i="5"/>
  <c r="Q103" i="5" s="1"/>
  <c r="N103" i="5"/>
  <c r="P103" i="5" s="1"/>
  <c r="O102" i="5"/>
  <c r="Q102" i="5" s="1"/>
  <c r="N102" i="5"/>
  <c r="P102" i="5" s="1"/>
  <c r="O101" i="5"/>
  <c r="N101" i="5"/>
  <c r="P101" i="5" s="1"/>
  <c r="O100" i="5"/>
  <c r="Q100" i="5" s="1"/>
  <c r="N100" i="5"/>
  <c r="P100" i="5" s="1"/>
  <c r="O99" i="5"/>
  <c r="N99" i="5"/>
  <c r="P99" i="5" s="1"/>
  <c r="O98" i="5"/>
  <c r="Q98" i="5" s="1"/>
  <c r="N98" i="5"/>
  <c r="P98" i="5" s="1"/>
  <c r="O97" i="5"/>
  <c r="Q97" i="5" s="1"/>
  <c r="N97" i="5"/>
  <c r="P97" i="5" s="1"/>
  <c r="O96" i="5"/>
  <c r="Q96" i="5" s="1"/>
  <c r="N96" i="5"/>
  <c r="P96" i="5" s="1"/>
  <c r="O95" i="5"/>
  <c r="N95" i="5"/>
  <c r="P95" i="5" s="1"/>
  <c r="O94" i="5"/>
  <c r="N94" i="5"/>
  <c r="P94" i="5" s="1"/>
  <c r="O93" i="5"/>
  <c r="N93" i="5"/>
  <c r="P93" i="5" s="1"/>
  <c r="O92" i="5"/>
  <c r="Q92" i="5" s="1"/>
  <c r="N92" i="5"/>
  <c r="P92" i="5" s="1"/>
  <c r="O91" i="5"/>
  <c r="N91" i="5"/>
  <c r="P91" i="5" s="1"/>
  <c r="O90" i="5"/>
  <c r="N90" i="5"/>
  <c r="P90" i="5" s="1"/>
  <c r="O89" i="5"/>
  <c r="Q89" i="5" s="1"/>
  <c r="N89" i="5"/>
  <c r="P89" i="5" s="1"/>
  <c r="O88" i="5"/>
  <c r="Q88" i="5" s="1"/>
  <c r="N88" i="5"/>
  <c r="O87" i="5"/>
  <c r="N87" i="5"/>
  <c r="P87" i="5" s="1"/>
  <c r="O86" i="5"/>
  <c r="N86" i="5"/>
  <c r="P86" i="5" s="1"/>
  <c r="O85" i="5"/>
  <c r="Q85" i="5" s="1"/>
  <c r="N85" i="5"/>
  <c r="O84" i="5"/>
  <c r="N84" i="5"/>
  <c r="P84" i="5" s="1"/>
  <c r="O83" i="5"/>
  <c r="N83" i="5"/>
  <c r="P83" i="5" s="1"/>
  <c r="O82" i="5"/>
  <c r="N82" i="5"/>
  <c r="P82" i="5" s="1"/>
  <c r="O81" i="5"/>
  <c r="N81" i="5"/>
  <c r="P81" i="5" s="1"/>
  <c r="O80" i="5"/>
  <c r="Q80" i="5" s="1"/>
  <c r="N80" i="5"/>
  <c r="P80" i="5" s="1"/>
  <c r="O79" i="5"/>
  <c r="Q79" i="5" s="1"/>
  <c r="N79" i="5"/>
  <c r="P79" i="5" s="1"/>
  <c r="O78" i="5"/>
  <c r="Q78" i="5" s="1"/>
  <c r="N78" i="5"/>
  <c r="P78" i="5" s="1"/>
  <c r="O77" i="5"/>
  <c r="N77" i="5"/>
  <c r="P77" i="5" s="1"/>
  <c r="O76" i="5"/>
  <c r="Q76" i="5" s="1"/>
  <c r="N76" i="5"/>
  <c r="O75" i="5"/>
  <c r="Q75" i="5" s="1"/>
  <c r="N75" i="5"/>
  <c r="P75" i="5" s="1"/>
  <c r="O74" i="5"/>
  <c r="Q74" i="5" s="1"/>
  <c r="N74" i="5"/>
  <c r="O73" i="5"/>
  <c r="Q73" i="5" s="1"/>
  <c r="N73" i="5"/>
  <c r="P73" i="5" s="1"/>
  <c r="O72" i="5"/>
  <c r="N72" i="5"/>
  <c r="O71" i="5"/>
  <c r="Q71" i="5" s="1"/>
  <c r="N71" i="5"/>
  <c r="P71" i="5" s="1"/>
  <c r="O70" i="5"/>
  <c r="N70" i="5"/>
  <c r="P70" i="5" s="1"/>
  <c r="O69" i="5"/>
  <c r="N69" i="5"/>
  <c r="P69" i="5" s="1"/>
  <c r="O68" i="5"/>
  <c r="Q68" i="5" s="1"/>
  <c r="N68" i="5"/>
  <c r="P68" i="5" s="1"/>
  <c r="O67" i="5"/>
  <c r="N67" i="5"/>
  <c r="P67" i="5" s="1"/>
  <c r="O66" i="5"/>
  <c r="N66" i="5"/>
  <c r="P66" i="5" s="1"/>
  <c r="O65" i="5"/>
  <c r="N65" i="5"/>
  <c r="P65" i="5" s="1"/>
  <c r="O64" i="5"/>
  <c r="N64" i="5"/>
  <c r="P64" i="5" s="1"/>
  <c r="O63" i="5"/>
  <c r="Q63" i="5" s="1"/>
  <c r="N63" i="5"/>
  <c r="P63" i="5" s="1"/>
  <c r="O62" i="5"/>
  <c r="N62" i="5"/>
  <c r="P62" i="5" s="1"/>
  <c r="O61" i="5"/>
  <c r="N61" i="5"/>
  <c r="P61" i="5" s="1"/>
  <c r="O60" i="5"/>
  <c r="Q60" i="5" s="1"/>
  <c r="N60" i="5"/>
  <c r="P60" i="5" s="1"/>
  <c r="O59" i="5"/>
  <c r="N59" i="5"/>
  <c r="P59" i="5" s="1"/>
  <c r="O58" i="5"/>
  <c r="N58" i="5"/>
  <c r="P58" i="5" s="1"/>
  <c r="O57" i="5"/>
  <c r="Q57" i="5" s="1"/>
  <c r="N57" i="5"/>
  <c r="P57" i="5" s="1"/>
  <c r="O56" i="5"/>
  <c r="N56" i="5"/>
  <c r="P56" i="5" s="1"/>
  <c r="O55" i="5"/>
  <c r="Q55" i="5" s="1"/>
  <c r="N55" i="5"/>
  <c r="P55" i="5" s="1"/>
  <c r="O54" i="5"/>
  <c r="Q54" i="5" s="1"/>
  <c r="N54" i="5"/>
  <c r="P54" i="5" s="1"/>
  <c r="O53" i="5"/>
  <c r="N53" i="5"/>
  <c r="P53" i="5" s="1"/>
  <c r="O52" i="5"/>
  <c r="N52" i="5"/>
  <c r="P52" i="5" s="1"/>
  <c r="O51" i="5"/>
  <c r="Q51" i="5" s="1"/>
  <c r="N51" i="5"/>
  <c r="P51" i="5" s="1"/>
  <c r="O50" i="5"/>
  <c r="Q50" i="5" s="1"/>
  <c r="N50" i="5"/>
  <c r="P50" i="5" s="1"/>
  <c r="O49" i="5"/>
  <c r="N49" i="5"/>
  <c r="P49" i="5" s="1"/>
  <c r="O48" i="5"/>
  <c r="Q48" i="5" s="1"/>
  <c r="N48" i="5"/>
  <c r="P48" i="5" s="1"/>
  <c r="O47" i="5"/>
  <c r="Q47" i="5" s="1"/>
  <c r="N47" i="5"/>
  <c r="P47" i="5" s="1"/>
  <c r="O46" i="5"/>
  <c r="N46" i="5"/>
  <c r="P46" i="5" s="1"/>
  <c r="O45" i="5"/>
  <c r="N45" i="5"/>
  <c r="P45" i="5" s="1"/>
  <c r="O44" i="5"/>
  <c r="N44" i="5"/>
  <c r="P44" i="5" s="1"/>
  <c r="O43" i="5"/>
  <c r="N43" i="5"/>
  <c r="P43" i="5" s="1"/>
  <c r="O42" i="5"/>
  <c r="N42" i="5"/>
  <c r="P42" i="5" s="1"/>
  <c r="O41" i="5"/>
  <c r="Q41" i="5" s="1"/>
  <c r="N41" i="5"/>
  <c r="P41" i="5" s="1"/>
  <c r="O40" i="5"/>
  <c r="N40" i="5"/>
  <c r="O39" i="5"/>
  <c r="Q39" i="5" s="1"/>
  <c r="N39" i="5"/>
  <c r="P39" i="5" s="1"/>
  <c r="O38" i="5"/>
  <c r="N38" i="5"/>
  <c r="P38" i="5" s="1"/>
  <c r="O37" i="5"/>
  <c r="Q37" i="5" s="1"/>
  <c r="N37" i="5"/>
  <c r="P37" i="5" s="1"/>
  <c r="O36" i="5"/>
  <c r="Q36" i="5" s="1"/>
  <c r="N36" i="5"/>
  <c r="P36" i="5" s="1"/>
  <c r="O35" i="5"/>
  <c r="Q35" i="5" s="1"/>
  <c r="N35" i="5"/>
  <c r="P35" i="5" s="1"/>
  <c r="O34" i="5"/>
  <c r="N34" i="5"/>
  <c r="P34" i="5" s="1"/>
  <c r="O33" i="5"/>
  <c r="Q33" i="5" s="1"/>
  <c r="N33" i="5"/>
  <c r="O32" i="5"/>
  <c r="N32" i="5"/>
  <c r="P32" i="5" s="1"/>
  <c r="O31" i="5"/>
  <c r="N31" i="5"/>
  <c r="P31" i="5" s="1"/>
  <c r="O30" i="5"/>
  <c r="N30" i="5"/>
  <c r="P30" i="5" s="1"/>
  <c r="O29" i="5"/>
  <c r="N29" i="5"/>
  <c r="P29" i="5" s="1"/>
  <c r="O28" i="5"/>
  <c r="N28" i="5"/>
  <c r="P28" i="5" s="1"/>
  <c r="O27" i="5"/>
  <c r="N27" i="5"/>
  <c r="P27" i="5" s="1"/>
  <c r="O26" i="5"/>
  <c r="Q26" i="5" s="1"/>
  <c r="N26" i="5"/>
  <c r="P26" i="5" s="1"/>
  <c r="O25" i="5"/>
  <c r="Q25" i="5" s="1"/>
  <c r="N25" i="5"/>
  <c r="O24" i="5"/>
  <c r="N24" i="5"/>
  <c r="P24" i="5" s="1"/>
  <c r="O23" i="5"/>
  <c r="N23" i="5"/>
  <c r="P23" i="5" s="1"/>
  <c r="O22" i="5"/>
  <c r="Q22" i="5" s="1"/>
  <c r="N22" i="5"/>
  <c r="O21" i="5"/>
  <c r="N21" i="5"/>
  <c r="P21" i="5" s="1"/>
  <c r="O20" i="5"/>
  <c r="Q20" i="5" s="1"/>
  <c r="N20" i="5"/>
  <c r="P20" i="5" s="1"/>
  <c r="O19" i="5"/>
  <c r="Q19" i="5" s="1"/>
  <c r="N19" i="5"/>
  <c r="P19" i="5" s="1"/>
  <c r="O18" i="5"/>
  <c r="Q18" i="5" s="1"/>
  <c r="N18" i="5"/>
  <c r="P18" i="5" s="1"/>
  <c r="O17" i="5"/>
  <c r="Q17" i="5" s="1"/>
  <c r="N17" i="5"/>
  <c r="P17" i="5" s="1"/>
  <c r="O16" i="5"/>
  <c r="N16" i="5"/>
  <c r="P16" i="5" s="1"/>
  <c r="O15" i="5"/>
  <c r="N15" i="5"/>
  <c r="P15" i="5" s="1"/>
  <c r="O14" i="5"/>
  <c r="N14" i="5"/>
  <c r="P14" i="5" s="1"/>
  <c r="O13" i="5"/>
  <c r="N13" i="5"/>
  <c r="P13" i="5" s="1"/>
  <c r="O12" i="5"/>
  <c r="Q12" i="5" s="1"/>
  <c r="N12" i="5"/>
  <c r="O11" i="5"/>
  <c r="Q11" i="5" s="1"/>
  <c r="N11" i="5"/>
  <c r="P11" i="5" s="1"/>
  <c r="O10" i="5"/>
  <c r="Q10" i="5" s="1"/>
  <c r="N10" i="5"/>
  <c r="P10" i="5" s="1"/>
  <c r="O9" i="5"/>
  <c r="Q9" i="5" s="1"/>
  <c r="N9" i="5"/>
  <c r="P9" i="5" s="1"/>
  <c r="O8" i="5"/>
  <c r="Q8" i="5" s="1"/>
  <c r="N8" i="5"/>
  <c r="P8" i="5" s="1"/>
  <c r="O7" i="5"/>
  <c r="Q7" i="5" s="1"/>
  <c r="N7" i="5"/>
  <c r="P7" i="5" s="1"/>
  <c r="O6" i="5"/>
  <c r="Q6" i="5" s="1"/>
  <c r="N6" i="5"/>
  <c r="P6" i="5" s="1"/>
  <c r="O5" i="5"/>
  <c r="N5" i="5"/>
  <c r="P5" i="5" s="1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F28" i="1"/>
  <c r="R170" i="5" l="1"/>
  <c r="S303" i="5"/>
  <c r="S116" i="5"/>
  <c r="R225" i="5"/>
  <c r="R260" i="5"/>
  <c r="R139" i="5"/>
  <c r="R33" i="5"/>
  <c r="R204" i="5"/>
  <c r="R284" i="5"/>
  <c r="R148" i="5"/>
  <c r="S228" i="5"/>
  <c r="S90" i="5"/>
  <c r="S22" i="5"/>
  <c r="S29" i="5"/>
  <c r="R40" i="5"/>
  <c r="R206" i="5"/>
  <c r="R67" i="5"/>
  <c r="S53" i="5"/>
  <c r="S266" i="5"/>
  <c r="R74" i="5"/>
  <c r="S146" i="5"/>
  <c r="S87" i="5"/>
  <c r="R193" i="5"/>
  <c r="R253" i="5"/>
  <c r="R224" i="5"/>
  <c r="S83" i="5"/>
  <c r="R268" i="5"/>
  <c r="R219" i="5"/>
  <c r="S279" i="5"/>
  <c r="R46" i="5"/>
  <c r="R135" i="5"/>
  <c r="S126" i="5"/>
  <c r="R136" i="5"/>
  <c r="R155" i="5"/>
  <c r="Q193" i="5"/>
  <c r="R160" i="5"/>
  <c r="R144" i="5"/>
  <c r="S271" i="5"/>
  <c r="S194" i="5"/>
  <c r="S293" i="5"/>
  <c r="R191" i="5"/>
  <c r="S13" i="5"/>
  <c r="S72" i="5"/>
  <c r="S231" i="5"/>
  <c r="R205" i="5"/>
  <c r="S127" i="5"/>
  <c r="R289" i="5"/>
  <c r="Q13" i="5"/>
  <c r="R194" i="5"/>
  <c r="S298" i="5"/>
  <c r="R14" i="5"/>
  <c r="S69" i="5"/>
  <c r="R78" i="5"/>
  <c r="R34" i="5"/>
  <c r="S78" i="5"/>
  <c r="R61" i="5"/>
  <c r="R95" i="5"/>
  <c r="R140" i="5"/>
  <c r="S197" i="5"/>
  <c r="Q205" i="5"/>
  <c r="R8" i="5"/>
  <c r="R43" i="5"/>
  <c r="S140" i="5"/>
  <c r="R149" i="5"/>
  <c r="R172" i="5"/>
  <c r="Q231" i="5"/>
  <c r="S249" i="5"/>
  <c r="Q293" i="5"/>
  <c r="S8" i="5"/>
  <c r="Q87" i="5"/>
  <c r="S122" i="5"/>
  <c r="Q149" i="5"/>
  <c r="R156" i="5"/>
  <c r="R165" i="5"/>
  <c r="S172" i="5"/>
  <c r="R214" i="5"/>
  <c r="R293" i="5"/>
  <c r="R164" i="5"/>
  <c r="R72" i="5"/>
  <c r="S150" i="5"/>
  <c r="S156" i="5"/>
  <c r="R263" i="5"/>
  <c r="S170" i="5"/>
  <c r="P170" i="5"/>
  <c r="S110" i="5"/>
  <c r="S108" i="5"/>
  <c r="R13" i="5"/>
  <c r="R290" i="5"/>
  <c r="R298" i="5"/>
  <c r="S41" i="5"/>
  <c r="S93" i="5"/>
  <c r="S86" i="5"/>
  <c r="S130" i="5"/>
  <c r="S213" i="5"/>
  <c r="Q72" i="5"/>
  <c r="R302" i="5"/>
  <c r="S37" i="5"/>
  <c r="S106" i="5"/>
  <c r="S208" i="5"/>
  <c r="R303" i="5"/>
  <c r="S177" i="5"/>
  <c r="R32" i="5"/>
  <c r="S120" i="5"/>
  <c r="R230" i="5"/>
  <c r="R69" i="5"/>
  <c r="R283" i="5"/>
  <c r="S80" i="5"/>
  <c r="R286" i="5"/>
  <c r="S134" i="5"/>
  <c r="S183" i="5"/>
  <c r="R167" i="5"/>
  <c r="Q303" i="5"/>
  <c r="S58" i="5"/>
  <c r="S187" i="5"/>
  <c r="Q170" i="5"/>
  <c r="R237" i="5"/>
  <c r="S237" i="5"/>
  <c r="R94" i="5"/>
  <c r="S268" i="5"/>
  <c r="R124" i="5"/>
  <c r="R174" i="5"/>
  <c r="S251" i="5"/>
  <c r="S286" i="5"/>
  <c r="S12" i="5"/>
  <c r="R153" i="5"/>
  <c r="S5" i="5"/>
  <c r="S263" i="5"/>
  <c r="R146" i="5"/>
  <c r="Q94" i="5"/>
  <c r="S178" i="5"/>
  <c r="Q178" i="5"/>
  <c r="S19" i="5"/>
  <c r="R163" i="5"/>
  <c r="Q163" i="5"/>
  <c r="Q38" i="5"/>
  <c r="S38" i="5"/>
  <c r="R38" i="5"/>
  <c r="S62" i="5"/>
  <c r="Q62" i="5"/>
  <c r="R222" i="5"/>
  <c r="S222" i="5"/>
  <c r="Q106" i="5"/>
  <c r="R259" i="5"/>
  <c r="Q167" i="5"/>
  <c r="S167" i="5"/>
  <c r="Q124" i="5"/>
  <c r="P33" i="5"/>
  <c r="S184" i="5"/>
  <c r="Q184" i="5"/>
  <c r="Q222" i="5"/>
  <c r="R252" i="5"/>
  <c r="R26" i="5"/>
  <c r="S26" i="5"/>
  <c r="Q69" i="5"/>
  <c r="S210" i="5"/>
  <c r="R210" i="5"/>
  <c r="Q210" i="5"/>
  <c r="R227" i="5"/>
  <c r="S227" i="5"/>
  <c r="Q227" i="5"/>
  <c r="Q253" i="5"/>
  <c r="S125" i="5"/>
  <c r="S253" i="5"/>
  <c r="Q5" i="5"/>
  <c r="Q83" i="5"/>
  <c r="S186" i="5"/>
  <c r="R83" i="5"/>
  <c r="S196" i="5"/>
  <c r="S34" i="5"/>
  <c r="S64" i="5"/>
  <c r="S77" i="5"/>
  <c r="R89" i="5"/>
  <c r="S102" i="5"/>
  <c r="Q108" i="5"/>
  <c r="Q120" i="5"/>
  <c r="Q126" i="5"/>
  <c r="S131" i="5"/>
  <c r="R137" i="5"/>
  <c r="Q153" i="5"/>
  <c r="S159" i="5"/>
  <c r="Q186" i="5"/>
  <c r="R207" i="5"/>
  <c r="S218" i="5"/>
  <c r="S277" i="5"/>
  <c r="R295" i="5"/>
  <c r="S301" i="5"/>
  <c r="S16" i="5"/>
  <c r="S137" i="5"/>
  <c r="R186" i="5"/>
  <c r="S207" i="5"/>
  <c r="Q224" i="5"/>
  <c r="R255" i="5"/>
  <c r="Q271" i="5"/>
  <c r="Q283" i="5"/>
  <c r="R29" i="5"/>
  <c r="R53" i="5"/>
  <c r="P72" i="5"/>
  <c r="S103" i="5"/>
  <c r="Q131" i="5"/>
  <c r="Q165" i="5"/>
  <c r="R181" i="5"/>
  <c r="R271" i="5"/>
  <c r="S95" i="5"/>
  <c r="S47" i="5"/>
  <c r="Q127" i="5"/>
  <c r="Q160" i="5"/>
  <c r="S165" i="5"/>
  <c r="Q187" i="5"/>
  <c r="S193" i="5"/>
  <c r="S204" i="5"/>
  <c r="R256" i="5"/>
  <c r="R267" i="5"/>
  <c r="R278" i="5"/>
  <c r="S302" i="5"/>
  <c r="R147" i="5"/>
  <c r="S119" i="5"/>
  <c r="S51" i="5"/>
  <c r="R301" i="5"/>
  <c r="R47" i="5"/>
  <c r="S160" i="5"/>
  <c r="R187" i="5"/>
  <c r="P204" i="5"/>
  <c r="Q208" i="5"/>
  <c r="Q213" i="5"/>
  <c r="P225" i="5"/>
  <c r="Q230" i="5"/>
  <c r="R242" i="5"/>
  <c r="R249" i="5"/>
  <c r="S256" i="5"/>
  <c r="R262" i="5"/>
  <c r="P284" i="5"/>
  <c r="S246" i="5"/>
  <c r="R157" i="5"/>
  <c r="R9" i="5"/>
  <c r="R20" i="5"/>
  <c r="Q130" i="5"/>
  <c r="R152" i="5"/>
  <c r="S201" i="5"/>
  <c r="R130" i="5"/>
  <c r="R211" i="5"/>
  <c r="Q34" i="5"/>
  <c r="Q46" i="5"/>
  <c r="R58" i="5"/>
  <c r="R196" i="5"/>
  <c r="R5" i="5"/>
  <c r="R265" i="5"/>
  <c r="S60" i="5"/>
  <c r="P116" i="5"/>
  <c r="R127" i="5"/>
  <c r="S278" i="5"/>
  <c r="P12" i="5"/>
  <c r="S42" i="5"/>
  <c r="S79" i="5"/>
  <c r="Q110" i="5"/>
  <c r="R116" i="5"/>
  <c r="R122" i="5"/>
  <c r="R132" i="5"/>
  <c r="P193" i="5"/>
  <c r="Q204" i="5"/>
  <c r="R208" i="5"/>
  <c r="R213" i="5"/>
  <c r="R236" i="5"/>
  <c r="S262" i="5"/>
  <c r="R297" i="5"/>
  <c r="R82" i="5"/>
  <c r="S101" i="5"/>
  <c r="R168" i="5"/>
  <c r="S9" i="5"/>
  <c r="Q58" i="5"/>
  <c r="Q95" i="5"/>
  <c r="Q164" i="5"/>
  <c r="S113" i="5"/>
  <c r="R201" i="5"/>
  <c r="R107" i="5"/>
  <c r="S157" i="5"/>
  <c r="R246" i="5"/>
  <c r="R120" i="5"/>
  <c r="R143" i="5"/>
  <c r="S191" i="5"/>
  <c r="S211" i="5"/>
  <c r="S143" i="5"/>
  <c r="R11" i="5"/>
  <c r="S36" i="5"/>
  <c r="R18" i="5"/>
  <c r="S48" i="5"/>
  <c r="S128" i="5"/>
  <c r="R166" i="5"/>
  <c r="Q177" i="5"/>
  <c r="Q183" i="5"/>
  <c r="S236" i="5"/>
  <c r="S257" i="5"/>
  <c r="R292" i="5"/>
  <c r="S147" i="5"/>
  <c r="Q259" i="5"/>
  <c r="R275" i="5"/>
  <c r="S89" i="5"/>
  <c r="S152" i="5"/>
  <c r="S168" i="5"/>
  <c r="S21" i="5"/>
  <c r="S148" i="5"/>
  <c r="S7" i="5"/>
  <c r="R60" i="5"/>
  <c r="S18" i="5"/>
  <c r="S55" i="5"/>
  <c r="Q61" i="5"/>
  <c r="R73" i="5"/>
  <c r="Q146" i="5"/>
  <c r="R150" i="5"/>
  <c r="S166" i="5"/>
  <c r="R177" i="5"/>
  <c r="R183" i="5"/>
  <c r="Q268" i="5"/>
  <c r="R51" i="5"/>
  <c r="R70" i="5"/>
  <c r="R125" i="5"/>
  <c r="S107" i="5"/>
  <c r="R102" i="5"/>
  <c r="R131" i="5"/>
  <c r="S66" i="5"/>
  <c r="R110" i="5"/>
  <c r="R37" i="5"/>
  <c r="S61" i="5"/>
  <c r="S73" i="5"/>
  <c r="S117" i="5"/>
  <c r="S163" i="5"/>
  <c r="R231" i="5"/>
  <c r="S24" i="5"/>
  <c r="R24" i="5"/>
  <c r="Q24" i="5"/>
  <c r="Q59" i="5"/>
  <c r="S59" i="5"/>
  <c r="R59" i="5"/>
  <c r="S99" i="5"/>
  <c r="Q99" i="5"/>
  <c r="R99" i="5"/>
  <c r="R111" i="5"/>
  <c r="S234" i="5"/>
  <c r="Q234" i="5"/>
  <c r="R234" i="5"/>
  <c r="S76" i="5"/>
  <c r="P76" i="5"/>
  <c r="S111" i="5"/>
  <c r="P111" i="5"/>
  <c r="S25" i="5"/>
  <c r="R25" i="5"/>
  <c r="P25" i="5"/>
  <c r="R76" i="5"/>
  <c r="R88" i="5"/>
  <c r="P88" i="5"/>
  <c r="Q65" i="5"/>
  <c r="R65" i="5"/>
  <c r="S65" i="5"/>
  <c r="R176" i="5"/>
  <c r="P176" i="5"/>
  <c r="R52" i="5"/>
  <c r="Q52" i="5"/>
  <c r="S52" i="5"/>
  <c r="S44" i="5"/>
  <c r="R44" i="5"/>
  <c r="Q44" i="5"/>
  <c r="R171" i="5"/>
  <c r="S171" i="5"/>
  <c r="Q45" i="5"/>
  <c r="R45" i="5"/>
  <c r="S45" i="5"/>
  <c r="R226" i="5"/>
  <c r="Q226" i="5"/>
  <c r="S226" i="5"/>
  <c r="S180" i="5"/>
  <c r="Q180" i="5"/>
  <c r="R180" i="5"/>
  <c r="R66" i="5"/>
  <c r="Q66" i="5"/>
  <c r="S28" i="5"/>
  <c r="R28" i="5"/>
  <c r="P142" i="5"/>
  <c r="S142" i="5"/>
  <c r="R142" i="5"/>
  <c r="S17" i="5"/>
  <c r="R17" i="5"/>
  <c r="Q28" i="5"/>
  <c r="S115" i="5"/>
  <c r="R21" i="5"/>
  <c r="Q21" i="5"/>
  <c r="Q84" i="5"/>
  <c r="R84" i="5"/>
  <c r="S84" i="5"/>
  <c r="Q27" i="5"/>
  <c r="S27" i="5"/>
  <c r="R27" i="5"/>
  <c r="S216" i="5"/>
  <c r="Q216" i="5"/>
  <c r="R216" i="5"/>
  <c r="S261" i="5"/>
  <c r="R261" i="5"/>
  <c r="Q261" i="5"/>
  <c r="R138" i="5"/>
  <c r="Q138" i="5"/>
  <c r="S138" i="5"/>
  <c r="S56" i="5"/>
  <c r="S81" i="5"/>
  <c r="R123" i="5"/>
  <c r="S223" i="5"/>
  <c r="P223" i="5"/>
  <c r="Q15" i="5"/>
  <c r="S15" i="5"/>
  <c r="R15" i="5"/>
  <c r="Q32" i="5"/>
  <c r="Q42" i="5"/>
  <c r="S49" i="5"/>
  <c r="Q56" i="5"/>
  <c r="Q123" i="5"/>
  <c r="R134" i="5"/>
  <c r="S189" i="5"/>
  <c r="R189" i="5"/>
  <c r="Q189" i="5"/>
  <c r="P22" i="5"/>
  <c r="R42" i="5"/>
  <c r="Q49" i="5"/>
  <c r="R56" i="5"/>
  <c r="S67" i="5"/>
  <c r="S74" i="5"/>
  <c r="R81" i="5"/>
  <c r="P85" i="5"/>
  <c r="S85" i="5"/>
  <c r="R92" i="5"/>
  <c r="R119" i="5"/>
  <c r="S123" i="5"/>
  <c r="S299" i="5"/>
  <c r="R299" i="5"/>
  <c r="Q299" i="5"/>
  <c r="R77" i="5"/>
  <c r="Q77" i="5"/>
  <c r="S88" i="5"/>
  <c r="R35" i="5"/>
  <c r="Q134" i="5"/>
  <c r="R162" i="5"/>
  <c r="Q81" i="5"/>
  <c r="Q119" i="5"/>
  <c r="S154" i="5"/>
  <c r="Q154" i="5"/>
  <c r="S185" i="5"/>
  <c r="R185" i="5"/>
  <c r="P198" i="5"/>
  <c r="S198" i="5"/>
  <c r="R198" i="5"/>
  <c r="R244" i="5"/>
  <c r="S254" i="5"/>
  <c r="R19" i="5"/>
  <c r="Q29" i="5"/>
  <c r="R39" i="5"/>
  <c r="S46" i="5"/>
  <c r="R49" i="5"/>
  <c r="Q53" i="5"/>
  <c r="P74" i="5"/>
  <c r="S92" i="5"/>
  <c r="R96" i="5"/>
  <c r="R108" i="5"/>
  <c r="P112" i="5"/>
  <c r="S112" i="5"/>
  <c r="R112" i="5"/>
  <c r="S135" i="5"/>
  <c r="Q135" i="5"/>
  <c r="S139" i="5"/>
  <c r="Q139" i="5"/>
  <c r="R154" i="5"/>
  <c r="R169" i="5"/>
  <c r="P181" i="5"/>
  <c r="S181" i="5"/>
  <c r="R202" i="5"/>
  <c r="R223" i="5"/>
  <c r="S245" i="5"/>
  <c r="R245" i="5"/>
  <c r="Q245" i="5"/>
  <c r="Q254" i="5"/>
  <c r="Q286" i="5"/>
  <c r="S32" i="5"/>
  <c r="S290" i="5"/>
  <c r="Q70" i="5"/>
  <c r="S70" i="5"/>
  <c r="R22" i="5"/>
  <c r="S35" i="5"/>
  <c r="S63" i="5"/>
  <c r="S100" i="5"/>
  <c r="S162" i="5"/>
  <c r="Q290" i="5"/>
  <c r="R12" i="5"/>
  <c r="S39" i="5"/>
  <c r="Q67" i="5"/>
  <c r="R85" i="5"/>
  <c r="S96" i="5"/>
  <c r="R104" i="5"/>
  <c r="S173" i="5"/>
  <c r="R173" i="5"/>
  <c r="Q173" i="5"/>
  <c r="S190" i="5"/>
  <c r="R190" i="5"/>
  <c r="S202" i="5"/>
  <c r="S206" i="5"/>
  <c r="Q206" i="5"/>
  <c r="S219" i="5"/>
  <c r="Q219" i="5"/>
  <c r="R254" i="5"/>
  <c r="S281" i="5"/>
  <c r="R281" i="5"/>
  <c r="Q281" i="5"/>
  <c r="S176" i="5"/>
  <c r="S258" i="5"/>
  <c r="R258" i="5"/>
  <c r="P182" i="5"/>
  <c r="R182" i="5"/>
  <c r="S182" i="5"/>
  <c r="Q16" i="5"/>
  <c r="S23" i="5"/>
  <c r="R23" i="5"/>
  <c r="Q23" i="5"/>
  <c r="Q43" i="5"/>
  <c r="R50" i="5"/>
  <c r="Q159" i="5"/>
  <c r="S199" i="5"/>
  <c r="S203" i="5"/>
  <c r="R203" i="5"/>
  <c r="S241" i="5"/>
  <c r="R241" i="5"/>
  <c r="Q241" i="5"/>
  <c r="P282" i="5"/>
  <c r="S282" i="5"/>
  <c r="R282" i="5"/>
  <c r="P287" i="5"/>
  <c r="S287" i="5"/>
  <c r="R6" i="5"/>
  <c r="R16" i="5"/>
  <c r="S33" i="5"/>
  <c r="Q40" i="5"/>
  <c r="S40" i="5"/>
  <c r="S50" i="5"/>
  <c r="S54" i="5"/>
  <c r="R57" i="5"/>
  <c r="Q64" i="5"/>
  <c r="S71" i="5"/>
  <c r="R75" i="5"/>
  <c r="Q86" i="5"/>
  <c r="R93" i="5"/>
  <c r="R105" i="5"/>
  <c r="Q113" i="5"/>
  <c r="Q128" i="5"/>
  <c r="S136" i="5"/>
  <c r="Q136" i="5"/>
  <c r="R159" i="5"/>
  <c r="S215" i="5"/>
  <c r="R215" i="5"/>
  <c r="Q215" i="5"/>
  <c r="P232" i="5"/>
  <c r="S232" i="5"/>
  <c r="R232" i="5"/>
  <c r="Q251" i="5"/>
  <c r="S264" i="5"/>
  <c r="R264" i="5"/>
  <c r="Q264" i="5"/>
  <c r="P297" i="5"/>
  <c r="S297" i="5"/>
  <c r="P272" i="5"/>
  <c r="S272" i="5"/>
  <c r="R272" i="5"/>
  <c r="S43" i="5"/>
  <c r="R101" i="5"/>
  <c r="Q101" i="5"/>
  <c r="S255" i="5"/>
  <c r="Q255" i="5"/>
  <c r="S68" i="5"/>
  <c r="R71" i="5"/>
  <c r="Q93" i="5"/>
  <c r="S151" i="5"/>
  <c r="Q151" i="5"/>
  <c r="S6" i="5"/>
  <c r="Q30" i="5"/>
  <c r="R30" i="5"/>
  <c r="P40" i="5"/>
  <c r="S57" i="5"/>
  <c r="R64" i="5"/>
  <c r="R68" i="5"/>
  <c r="S75" i="5"/>
  <c r="R86" i="5"/>
  <c r="S105" i="5"/>
  <c r="R113" i="5"/>
  <c r="R128" i="5"/>
  <c r="R151" i="5"/>
  <c r="S174" i="5"/>
  <c r="Q199" i="5"/>
  <c r="P203" i="5"/>
  <c r="P228" i="5"/>
  <c r="R251" i="5"/>
  <c r="P260" i="5"/>
  <c r="S296" i="5"/>
  <c r="R296" i="5"/>
  <c r="Q296" i="5"/>
  <c r="R54" i="5"/>
  <c r="R121" i="5"/>
  <c r="Q121" i="5"/>
  <c r="R199" i="5"/>
  <c r="R287" i="5"/>
  <c r="S82" i="5"/>
  <c r="Q82" i="5"/>
  <c r="S10" i="5"/>
  <c r="S20" i="5"/>
  <c r="S30" i="5"/>
  <c r="R79" i="5"/>
  <c r="Q90" i="5"/>
  <c r="R90" i="5"/>
  <c r="S98" i="5"/>
  <c r="R98" i="5"/>
  <c r="R117" i="5"/>
  <c r="S121" i="5"/>
  <c r="P148" i="5"/>
  <c r="Q174" i="5"/>
  <c r="S225" i="5"/>
  <c r="R228" i="5"/>
  <c r="S233" i="5"/>
  <c r="R233" i="5"/>
  <c r="S283" i="5"/>
  <c r="P283" i="5"/>
  <c r="S288" i="5"/>
  <c r="R288" i="5"/>
  <c r="P288" i="5"/>
  <c r="R31" i="5"/>
  <c r="Q31" i="5"/>
  <c r="R87" i="5"/>
  <c r="S114" i="5"/>
  <c r="Q114" i="5"/>
  <c r="R141" i="5"/>
  <c r="S145" i="5"/>
  <c r="P212" i="5"/>
  <c r="S212" i="5"/>
  <c r="R212" i="5"/>
  <c r="P217" i="5"/>
  <c r="S217" i="5"/>
  <c r="S238" i="5"/>
  <c r="R238" i="5"/>
  <c r="S243" i="5"/>
  <c r="R243" i="5"/>
  <c r="S248" i="5"/>
  <c r="R248" i="5"/>
  <c r="S11" i="5"/>
  <c r="S14" i="5"/>
  <c r="S31" i="5"/>
  <c r="R48" i="5"/>
  <c r="R91" i="5"/>
  <c r="R126" i="5"/>
  <c r="S133" i="5"/>
  <c r="R133" i="5"/>
  <c r="S141" i="5"/>
  <c r="Q145" i="5"/>
  <c r="S153" i="5"/>
  <c r="Q171" i="5"/>
  <c r="S188" i="5"/>
  <c r="R188" i="5"/>
  <c r="S270" i="5"/>
  <c r="R270" i="5"/>
  <c r="S275" i="5"/>
  <c r="Q14" i="5"/>
  <c r="R41" i="5"/>
  <c r="R62" i="5"/>
  <c r="S91" i="5"/>
  <c r="R114" i="5"/>
  <c r="Q133" i="5"/>
  <c r="R145" i="5"/>
  <c r="R217" i="5"/>
  <c r="P238" i="5"/>
  <c r="P243" i="5"/>
  <c r="P248" i="5"/>
  <c r="R266" i="5"/>
  <c r="Q266" i="5"/>
  <c r="Q270" i="5"/>
  <c r="R294" i="5"/>
  <c r="P294" i="5"/>
  <c r="S209" i="5"/>
  <c r="R209" i="5"/>
  <c r="Q209" i="5"/>
  <c r="S235" i="5"/>
  <c r="R235" i="5"/>
  <c r="S129" i="5"/>
  <c r="S175" i="5"/>
  <c r="S200" i="5"/>
  <c r="S269" i="5"/>
  <c r="S276" i="5"/>
  <c r="R276" i="5"/>
  <c r="Q276" i="5"/>
  <c r="S280" i="5"/>
  <c r="S169" i="5"/>
  <c r="S242" i="5"/>
  <c r="S291" i="5"/>
  <c r="R291" i="5"/>
  <c r="Q291" i="5"/>
  <c r="R129" i="5"/>
  <c r="S132" i="5"/>
  <c r="R175" i="5"/>
  <c r="R178" i="5"/>
  <c r="R184" i="5"/>
  <c r="R197" i="5"/>
  <c r="R200" i="5"/>
  <c r="S220" i="5"/>
  <c r="S229" i="5"/>
  <c r="R229" i="5"/>
  <c r="S239" i="5"/>
  <c r="S252" i="5"/>
  <c r="R269" i="5"/>
  <c r="S273" i="5"/>
  <c r="R273" i="5"/>
  <c r="P273" i="5"/>
  <c r="R280" i="5"/>
  <c r="R277" i="5"/>
  <c r="S118" i="5"/>
  <c r="R118" i="5"/>
  <c r="Q191" i="5"/>
  <c r="Q194" i="5"/>
  <c r="R220" i="5"/>
  <c r="R239" i="5"/>
  <c r="Q246" i="5"/>
  <c r="Q249" i="5"/>
  <c r="S260" i="5"/>
  <c r="S284" i="5"/>
  <c r="Q284" i="5"/>
  <c r="S292" i="5"/>
  <c r="P303" i="5"/>
  <c r="S109" i="5"/>
  <c r="S179" i="5"/>
  <c r="S240" i="5"/>
  <c r="S274" i="5"/>
  <c r="R7" i="5"/>
  <c r="R36" i="5"/>
  <c r="R63" i="5"/>
  <c r="R100" i="5"/>
  <c r="R103" i="5"/>
  <c r="R106" i="5"/>
  <c r="R115" i="5"/>
  <c r="S155" i="5"/>
  <c r="R158" i="5"/>
  <c r="Q158" i="5"/>
  <c r="R161" i="5"/>
  <c r="S195" i="5"/>
  <c r="R195" i="5"/>
  <c r="Q195" i="5"/>
  <c r="S214" i="5"/>
  <c r="S250" i="5"/>
  <c r="R250" i="5"/>
  <c r="Q250" i="5"/>
  <c r="Q91" i="5"/>
  <c r="S94" i="5"/>
  <c r="R97" i="5"/>
  <c r="Q109" i="5"/>
  <c r="S161" i="5"/>
  <c r="Q179" i="5"/>
  <c r="R221" i="5"/>
  <c r="Q221" i="5"/>
  <c r="Q240" i="5"/>
  <c r="Q274" i="5"/>
  <c r="S285" i="5"/>
  <c r="R285" i="5"/>
  <c r="Q285" i="5"/>
  <c r="P267" i="5"/>
  <c r="S267" i="5"/>
  <c r="S300" i="5"/>
  <c r="R10" i="5"/>
  <c r="R55" i="5"/>
  <c r="R80" i="5"/>
  <c r="S97" i="5"/>
  <c r="R109" i="5"/>
  <c r="S149" i="5"/>
  <c r="Q155" i="5"/>
  <c r="S158" i="5"/>
  <c r="R179" i="5"/>
  <c r="P192" i="5"/>
  <c r="S192" i="5"/>
  <c r="R192" i="5"/>
  <c r="S205" i="5"/>
  <c r="Q214" i="5"/>
  <c r="R218" i="5"/>
  <c r="P218" i="5"/>
  <c r="S221" i="5"/>
  <c r="R240" i="5"/>
  <c r="P247" i="5"/>
  <c r="S247" i="5"/>
  <c r="R247" i="5"/>
  <c r="R257" i="5"/>
  <c r="R274" i="5"/>
  <c r="S289" i="5"/>
  <c r="Q289" i="5"/>
  <c r="R300" i="5"/>
  <c r="S294" i="5"/>
  <c r="Q294" i="5"/>
  <c r="S244" i="5"/>
  <c r="S104" i="5"/>
  <c r="S124" i="5"/>
  <c r="S265" i="5"/>
  <c r="Q279" i="5"/>
  <c r="S304" i="5"/>
  <c r="R304" i="5"/>
  <c r="Q304" i="5"/>
  <c r="S144" i="5"/>
  <c r="S164" i="5"/>
  <c r="S224" i="5"/>
  <c r="S230" i="5"/>
  <c r="Q244" i="5"/>
  <c r="S259" i="5"/>
  <c r="R279" i="5"/>
  <c r="S295" i="5"/>
  <c r="I5" i="5"/>
  <c r="S2" i="5" l="1"/>
  <c r="S3" i="5"/>
  <c r="R2" i="5"/>
  <c r="R3" i="5"/>
  <c r="U10" i="5" l="1"/>
  <c r="U176" i="5"/>
  <c r="U175" i="5"/>
  <c r="U282" i="5"/>
  <c r="U164" i="5"/>
  <c r="U27" i="5"/>
  <c r="U221" i="5"/>
  <c r="U267" i="5"/>
  <c r="U261" i="5"/>
  <c r="U96" i="5"/>
  <c r="U33" i="5"/>
  <c r="U300" i="5"/>
  <c r="U288" i="5"/>
  <c r="U144" i="5"/>
  <c r="U71" i="5"/>
  <c r="U182" i="5"/>
  <c r="U198" i="5"/>
  <c r="U254" i="5"/>
  <c r="U281" i="5"/>
  <c r="U151" i="5"/>
  <c r="U243" i="5"/>
  <c r="U25" i="5"/>
  <c r="U250" i="5"/>
  <c r="U291" i="5"/>
  <c r="U57" i="5"/>
  <c r="U75" i="5"/>
  <c r="U295" i="5"/>
  <c r="U220" i="5"/>
  <c r="T134" i="5"/>
  <c r="U109" i="5"/>
  <c r="U294" i="5"/>
  <c r="U85" i="5"/>
  <c r="T100" i="5"/>
  <c r="U99" i="5"/>
  <c r="T97" i="5"/>
  <c r="U49" i="5"/>
  <c r="U285" i="5"/>
  <c r="U258" i="5"/>
  <c r="U44" i="5"/>
  <c r="U136" i="5"/>
  <c r="U255" i="5"/>
  <c r="T63" i="5"/>
  <c r="T261" i="5"/>
  <c r="T45" i="5"/>
  <c r="T294" i="5"/>
  <c r="T88" i="5"/>
  <c r="T64" i="5"/>
  <c r="T101" i="5"/>
  <c r="T272" i="5"/>
  <c r="T119" i="5"/>
  <c r="U81" i="5"/>
  <c r="T287" i="5"/>
  <c r="T188" i="5"/>
  <c r="T179" i="5"/>
  <c r="U59" i="5"/>
  <c r="U273" i="5"/>
  <c r="U289" i="5"/>
  <c r="T114" i="5"/>
  <c r="T115" i="5"/>
  <c r="U158" i="5"/>
  <c r="U20" i="5"/>
  <c r="T299" i="5"/>
  <c r="T274" i="5"/>
  <c r="U14" i="5"/>
  <c r="U45" i="5"/>
  <c r="U260" i="5"/>
  <c r="U30" i="5"/>
  <c r="U212" i="5"/>
  <c r="U188" i="5"/>
  <c r="T48" i="5"/>
  <c r="T15" i="5"/>
  <c r="U190" i="5"/>
  <c r="U76" i="5"/>
  <c r="T288" i="5"/>
  <c r="U139" i="5"/>
  <c r="U259" i="5"/>
  <c r="U216" i="5"/>
  <c r="U247" i="5"/>
  <c r="T104" i="5"/>
  <c r="U162" i="5"/>
  <c r="U56" i="5"/>
  <c r="U171" i="5"/>
  <c r="T162" i="5"/>
  <c r="U235" i="5"/>
  <c r="U284" i="5"/>
  <c r="U217" i="5"/>
  <c r="U202" i="5"/>
  <c r="T93" i="5"/>
  <c r="U290" i="5"/>
  <c r="U230" i="5"/>
  <c r="U88" i="5"/>
  <c r="U274" i="5"/>
  <c r="U111" i="5"/>
  <c r="T199" i="5"/>
  <c r="U74" i="5"/>
  <c r="U39" i="5"/>
  <c r="U24" i="5"/>
  <c r="T195" i="5"/>
  <c r="U153" i="5"/>
  <c r="U241" i="5"/>
  <c r="U275" i="5"/>
  <c r="U135" i="5"/>
  <c r="U189" i="5"/>
  <c r="U97" i="5"/>
  <c r="U91" i="5"/>
  <c r="U287" i="5"/>
  <c r="U200" i="5"/>
  <c r="T138" i="5"/>
  <c r="T266" i="5"/>
  <c r="U297" i="5"/>
  <c r="U209" i="5"/>
  <c r="U265" i="5"/>
  <c r="U248" i="5"/>
  <c r="T216" i="5"/>
  <c r="U195" i="5"/>
  <c r="U232" i="5"/>
  <c r="U129" i="5"/>
  <c r="U215" i="5"/>
  <c r="T24" i="5"/>
  <c r="T57" i="5"/>
  <c r="U280" i="5"/>
  <c r="T31" i="5"/>
  <c r="T129" i="5"/>
  <c r="U179" i="5"/>
  <c r="T200" i="5"/>
  <c r="U142" i="5"/>
  <c r="T175" i="5"/>
  <c r="U244" i="5"/>
  <c r="U223" i="5"/>
  <c r="U154" i="5"/>
  <c r="U214" i="5"/>
  <c r="T106" i="5"/>
  <c r="U225" i="5"/>
  <c r="U65" i="5"/>
  <c r="U238" i="5"/>
  <c r="U292" i="5"/>
  <c r="U94" i="5"/>
  <c r="T270" i="5"/>
  <c r="T98" i="5"/>
  <c r="T280" i="5"/>
  <c r="T197" i="5"/>
  <c r="T245" i="5"/>
  <c r="T304" i="5"/>
  <c r="T248" i="5"/>
  <c r="T96" i="5"/>
  <c r="T141" i="5"/>
  <c r="T6" i="5"/>
  <c r="T19" i="5"/>
  <c r="T300" i="5"/>
  <c r="T250" i="5"/>
  <c r="T75" i="5"/>
  <c r="T123" i="5"/>
  <c r="T109" i="5"/>
  <c r="T7" i="5"/>
  <c r="T17" i="5"/>
  <c r="T91" i="5"/>
  <c r="T226" i="5"/>
  <c r="T185" i="5"/>
  <c r="T25" i="5"/>
  <c r="U219" i="5"/>
  <c r="U270" i="5"/>
  <c r="T244" i="5"/>
  <c r="U118" i="5"/>
  <c r="U132" i="5"/>
  <c r="T87" i="5"/>
  <c r="T238" i="5"/>
  <c r="T84" i="5"/>
  <c r="T247" i="5"/>
  <c r="T169" i="5"/>
  <c r="T59" i="5"/>
  <c r="T76" i="5"/>
  <c r="T258" i="5"/>
  <c r="T117" i="5"/>
  <c r="T184" i="5"/>
  <c r="T220" i="5"/>
  <c r="T90" i="5"/>
  <c r="T103" i="5"/>
  <c r="U145" i="5"/>
  <c r="T118" i="5"/>
  <c r="U121" i="5"/>
  <c r="T296" i="5"/>
  <c r="U104" i="5"/>
  <c r="U185" i="5"/>
  <c r="T291" i="5"/>
  <c r="U23" i="5"/>
  <c r="U283" i="5"/>
  <c r="T282" i="5"/>
  <c r="T49" i="5"/>
  <c r="U224" i="5"/>
  <c r="U123" i="5"/>
  <c r="T239" i="5"/>
  <c r="T50" i="5"/>
  <c r="U133" i="5"/>
  <c r="T232" i="5"/>
  <c r="U173" i="5"/>
  <c r="U203" i="5"/>
  <c r="T189" i="5"/>
  <c r="T111" i="5"/>
  <c r="T80" i="5"/>
  <c r="T241" i="5"/>
  <c r="T180" i="5"/>
  <c r="T207" i="5"/>
  <c r="T295" i="5"/>
  <c r="T302" i="5"/>
  <c r="T298" i="5"/>
  <c r="T160" i="5"/>
  <c r="T278" i="5"/>
  <c r="T170" i="5"/>
  <c r="T140" i="5"/>
  <c r="T301" i="5"/>
  <c r="T143" i="5"/>
  <c r="T227" i="5"/>
  <c r="T150" i="5"/>
  <c r="T208" i="5"/>
  <c r="T262" i="5"/>
  <c r="T69" i="5"/>
  <c r="T237" i="5"/>
  <c r="T13" i="5"/>
  <c r="T125" i="5"/>
  <c r="T256" i="5"/>
  <c r="T14" i="5"/>
  <c r="T211" i="5"/>
  <c r="T47" i="5"/>
  <c r="T165" i="5"/>
  <c r="T186" i="5"/>
  <c r="T255" i="5"/>
  <c r="T95" i="5"/>
  <c r="T51" i="5"/>
  <c r="T193" i="5"/>
  <c r="T164" i="5"/>
  <c r="T206" i="5"/>
  <c r="T289" i="5"/>
  <c r="T61" i="5"/>
  <c r="T265" i="5"/>
  <c r="T177" i="5"/>
  <c r="T73" i="5"/>
  <c r="T163" i="5"/>
  <c r="T156" i="5"/>
  <c r="T60" i="5"/>
  <c r="T297" i="5"/>
  <c r="T191" i="5"/>
  <c r="T132" i="5"/>
  <c r="T275" i="5"/>
  <c r="T110" i="5"/>
  <c r="T183" i="5"/>
  <c r="T181" i="5"/>
  <c r="T144" i="5"/>
  <c r="T271" i="5"/>
  <c r="T107" i="5"/>
  <c r="T29" i="5"/>
  <c r="T253" i="5"/>
  <c r="T168" i="5"/>
  <c r="T201" i="5"/>
  <c r="T102" i="5"/>
  <c r="T38" i="5"/>
  <c r="T149" i="5"/>
  <c r="T219" i="5"/>
  <c r="T135" i="5"/>
  <c r="T293" i="5"/>
  <c r="T194" i="5"/>
  <c r="T83" i="5"/>
  <c r="T290" i="5"/>
  <c r="T34" i="5"/>
  <c r="T230" i="5"/>
  <c r="T210" i="5"/>
  <c r="T263" i="5"/>
  <c r="T122" i="5"/>
  <c r="T174" i="5"/>
  <c r="T157" i="5"/>
  <c r="T152" i="5"/>
  <c r="T18" i="5"/>
  <c r="T222" i="5"/>
  <c r="T231" i="5"/>
  <c r="T225" i="5"/>
  <c r="T205" i="5"/>
  <c r="T8" i="5"/>
  <c r="T124" i="5"/>
  <c r="T120" i="5"/>
  <c r="T116" i="5"/>
  <c r="T40" i="5"/>
  <c r="T137" i="5"/>
  <c r="T74" i="5"/>
  <c r="T148" i="5"/>
  <c r="T9" i="5"/>
  <c r="T20" i="5"/>
  <c r="T32" i="5"/>
  <c r="T53" i="5"/>
  <c r="T46" i="5"/>
  <c r="T67" i="5"/>
  <c r="T249" i="5"/>
  <c r="T127" i="5"/>
  <c r="T147" i="5"/>
  <c r="T196" i="5"/>
  <c r="T292" i="5"/>
  <c r="T268" i="5"/>
  <c r="T130" i="5"/>
  <c r="T139" i="5"/>
  <c r="T204" i="5"/>
  <c r="T94" i="5"/>
  <c r="T153" i="5"/>
  <c r="T214" i="5"/>
  <c r="T172" i="5"/>
  <c r="T284" i="5"/>
  <c r="T82" i="5"/>
  <c r="T26" i="5"/>
  <c r="T213" i="5"/>
  <c r="T267" i="5"/>
  <c r="T224" i="5"/>
  <c r="T43" i="5"/>
  <c r="T70" i="5"/>
  <c r="T236" i="5"/>
  <c r="T136" i="5"/>
  <c r="T33" i="5"/>
  <c r="T72" i="5"/>
  <c r="T286" i="5"/>
  <c r="T155" i="5"/>
  <c r="T187" i="5"/>
  <c r="T303" i="5"/>
  <c r="T5" i="5"/>
  <c r="T260" i="5"/>
  <c r="T11" i="5"/>
  <c r="T37" i="5"/>
  <c r="T78" i="5"/>
  <c r="T146" i="5"/>
  <c r="T58" i="5"/>
  <c r="T166" i="5"/>
  <c r="T246" i="5"/>
  <c r="T242" i="5"/>
  <c r="T259" i="5"/>
  <c r="T252" i="5"/>
  <c r="T89" i="5"/>
  <c r="T131" i="5"/>
  <c r="T167" i="5"/>
  <c r="T283" i="5"/>
  <c r="T105" i="5"/>
  <c r="T56" i="5"/>
  <c r="T54" i="5"/>
  <c r="T234" i="5"/>
  <c r="U155" i="5"/>
  <c r="T99" i="5"/>
  <c r="T218" i="5"/>
  <c r="T145" i="5"/>
  <c r="T251" i="5"/>
  <c r="U229" i="5"/>
  <c r="T44" i="5"/>
  <c r="U252" i="5"/>
  <c r="U43" i="5"/>
  <c r="U245" i="5"/>
  <c r="U181" i="5"/>
  <c r="T128" i="5"/>
  <c r="T158" i="5"/>
  <c r="T16" i="5"/>
  <c r="T217" i="5"/>
  <c r="T212" i="5"/>
  <c r="U199" i="5"/>
  <c r="U54" i="5"/>
  <c r="U299" i="5"/>
  <c r="T182" i="5"/>
  <c r="T257" i="5"/>
  <c r="U256" i="5"/>
  <c r="U187" i="5"/>
  <c r="U262" i="5"/>
  <c r="U150" i="5"/>
  <c r="U237" i="5"/>
  <c r="U211" i="5"/>
  <c r="U170" i="5"/>
  <c r="U26" i="5"/>
  <c r="U227" i="5"/>
  <c r="U210" i="5"/>
  <c r="U36" i="5"/>
  <c r="U80" i="5"/>
  <c r="U113" i="5"/>
  <c r="U34" i="5"/>
  <c r="U257" i="5"/>
  <c r="U167" i="5"/>
  <c r="U125" i="5"/>
  <c r="U69" i="5"/>
  <c r="U55" i="5"/>
  <c r="U128" i="5"/>
  <c r="U13" i="5"/>
  <c r="U228" i="5"/>
  <c r="U122" i="5"/>
  <c r="U21" i="5"/>
  <c r="U253" i="5"/>
  <c r="U222" i="5"/>
  <c r="U218" i="5"/>
  <c r="U5" i="5"/>
  <c r="U279" i="5"/>
  <c r="U293" i="5"/>
  <c r="U86" i="5"/>
  <c r="U16" i="5"/>
  <c r="U103" i="5"/>
  <c r="U61" i="5"/>
  <c r="U302" i="5"/>
  <c r="U207" i="5"/>
  <c r="U204" i="5"/>
  <c r="U183" i="5"/>
  <c r="U8" i="5"/>
  <c r="U131" i="5"/>
  <c r="U89" i="5"/>
  <c r="U231" i="5"/>
  <c r="U120" i="5"/>
  <c r="U197" i="5"/>
  <c r="U66" i="5"/>
  <c r="U42" i="5"/>
  <c r="U110" i="5"/>
  <c r="U156" i="5"/>
  <c r="U271" i="5"/>
  <c r="U79" i="5"/>
  <c r="U51" i="5"/>
  <c r="U193" i="5"/>
  <c r="U140" i="5"/>
  <c r="U301" i="5"/>
  <c r="U117" i="5"/>
  <c r="U163" i="5"/>
  <c r="U22" i="5"/>
  <c r="U278" i="5"/>
  <c r="U147" i="5"/>
  <c r="U73" i="5"/>
  <c r="U159" i="5"/>
  <c r="U184" i="5"/>
  <c r="U165" i="5"/>
  <c r="U58" i="5"/>
  <c r="U213" i="5"/>
  <c r="U251" i="5"/>
  <c r="U286" i="5"/>
  <c r="U116" i="5"/>
  <c r="U266" i="5"/>
  <c r="U106" i="5"/>
  <c r="U18" i="5"/>
  <c r="U9" i="5"/>
  <c r="U157" i="5"/>
  <c r="U126" i="5"/>
  <c r="U102" i="5"/>
  <c r="U168" i="5"/>
  <c r="U177" i="5"/>
  <c r="U277" i="5"/>
  <c r="U186" i="5"/>
  <c r="U29" i="5"/>
  <c r="U130" i="5"/>
  <c r="U127" i="5"/>
  <c r="U12" i="5"/>
  <c r="U166" i="5"/>
  <c r="U263" i="5"/>
  <c r="U191" i="5"/>
  <c r="U303" i="5"/>
  <c r="U201" i="5"/>
  <c r="U87" i="5"/>
  <c r="U208" i="5"/>
  <c r="U178" i="5"/>
  <c r="U148" i="5"/>
  <c r="U146" i="5"/>
  <c r="U62" i="5"/>
  <c r="U60" i="5"/>
  <c r="U268" i="5"/>
  <c r="U47" i="5"/>
  <c r="U137" i="5"/>
  <c r="U90" i="5"/>
  <c r="U196" i="5"/>
  <c r="U143" i="5"/>
  <c r="U172" i="5"/>
  <c r="U119" i="5"/>
  <c r="U108" i="5"/>
  <c r="U101" i="5"/>
  <c r="U37" i="5"/>
  <c r="U19" i="5"/>
  <c r="U236" i="5"/>
  <c r="U152" i="5"/>
  <c r="U7" i="5"/>
  <c r="U134" i="5"/>
  <c r="U78" i="5"/>
  <c r="U160" i="5"/>
  <c r="U194" i="5"/>
  <c r="U77" i="5"/>
  <c r="U72" i="5"/>
  <c r="U41" i="5"/>
  <c r="U83" i="5"/>
  <c r="U53" i="5"/>
  <c r="U298" i="5"/>
  <c r="U249" i="5"/>
  <c r="U107" i="5"/>
  <c r="U48" i="5"/>
  <c r="U64" i="5"/>
  <c r="U38" i="5"/>
  <c r="U95" i="5"/>
  <c r="U93" i="5"/>
  <c r="U246" i="5"/>
  <c r="T77" i="5"/>
  <c r="U11" i="5"/>
  <c r="T203" i="5"/>
  <c r="T55" i="5"/>
  <c r="T279" i="5"/>
  <c r="T35" i="5"/>
  <c r="T228" i="5"/>
  <c r="T254" i="5"/>
  <c r="T36" i="5"/>
  <c r="U46" i="5"/>
  <c r="U276" i="5"/>
  <c r="T65" i="5"/>
  <c r="T176" i="5"/>
  <c r="U52" i="5"/>
  <c r="T243" i="5"/>
  <c r="U84" i="5"/>
  <c r="T52" i="5"/>
  <c r="U15" i="5"/>
  <c r="U32" i="5"/>
  <c r="U149" i="5"/>
  <c r="U242" i="5"/>
  <c r="U40" i="5"/>
  <c r="U206" i="5"/>
  <c r="U304" i="5"/>
  <c r="T12" i="5"/>
  <c r="U234" i="5"/>
  <c r="T192" i="5"/>
  <c r="U105" i="5"/>
  <c r="U269" i="5"/>
  <c r="U141" i="5"/>
  <c r="U50" i="5"/>
  <c r="U264" i="5"/>
  <c r="T198" i="5"/>
  <c r="T171" i="5"/>
  <c r="U6" i="5"/>
  <c r="T209" i="5"/>
  <c r="T273" i="5"/>
  <c r="T27" i="5"/>
  <c r="T235" i="5"/>
  <c r="T86" i="5"/>
  <c r="T142" i="5"/>
  <c r="T223" i="5"/>
  <c r="U192" i="5"/>
  <c r="T126" i="5"/>
  <c r="T79" i="5"/>
  <c r="U92" i="5"/>
  <c r="T112" i="5"/>
  <c r="T178" i="5"/>
  <c r="T108" i="5"/>
  <c r="U205" i="5"/>
  <c r="T233" i="5"/>
  <c r="T173" i="5"/>
  <c r="U100" i="5"/>
  <c r="T68" i="5"/>
  <c r="T133" i="5"/>
  <c r="U17" i="5"/>
  <c r="T39" i="5"/>
  <c r="U226" i="5"/>
  <c r="U114" i="5"/>
  <c r="T23" i="5"/>
  <c r="T28" i="5"/>
  <c r="T285" i="5"/>
  <c r="U124" i="5"/>
  <c r="U296" i="5"/>
  <c r="U239" i="5"/>
  <c r="T276" i="5"/>
  <c r="U68" i="5"/>
  <c r="T71" i="5"/>
  <c r="U70" i="5"/>
  <c r="U272" i="5"/>
  <c r="T42" i="5"/>
  <c r="T121" i="5"/>
  <c r="T154" i="5"/>
  <c r="T66" i="5"/>
  <c r="T221" i="5"/>
  <c r="T62" i="5"/>
  <c r="T215" i="5"/>
  <c r="T10" i="5"/>
  <c r="T240" i="5"/>
  <c r="U28" i="5"/>
  <c r="T113" i="5"/>
  <c r="T30" i="5"/>
  <c r="U161" i="5"/>
  <c r="T92" i="5"/>
  <c r="T281" i="5"/>
  <c r="U82" i="5"/>
  <c r="T21" i="5"/>
  <c r="T22" i="5"/>
  <c r="T81" i="5"/>
  <c r="T85" i="5"/>
  <c r="U112" i="5"/>
  <c r="U138" i="5"/>
  <c r="T277" i="5"/>
  <c r="U240" i="5"/>
  <c r="U67" i="5"/>
  <c r="T202" i="5"/>
  <c r="U169" i="5"/>
  <c r="U31" i="5"/>
  <c r="T159" i="5"/>
  <c r="U115" i="5"/>
  <c r="T264" i="5"/>
  <c r="T229" i="5"/>
  <c r="U233" i="5"/>
  <c r="T161" i="5"/>
  <c r="T269" i="5"/>
  <c r="T151" i="5"/>
  <c r="U174" i="5"/>
  <c r="T190" i="5"/>
  <c r="U180" i="5"/>
  <c r="U63" i="5"/>
  <c r="U98" i="5"/>
  <c r="U35" i="5"/>
  <c r="T41" i="5"/>
  <c r="U2" i="5" l="1"/>
  <c r="U3" i="5"/>
  <c r="T2" i="5"/>
  <c r="T3" i="5"/>
  <c r="E55" i="3" l="1"/>
  <c r="F54" i="3"/>
  <c r="E54" i="3"/>
  <c r="E27" i="3"/>
  <c r="F26" i="3"/>
  <c r="E26" i="3"/>
  <c r="U40" i="3"/>
  <c r="I16" i="3"/>
  <c r="G14" i="3"/>
  <c r="F34" i="3"/>
  <c r="F32" i="3"/>
  <c r="C12" i="3"/>
  <c r="I7" i="3"/>
  <c r="P22" i="3"/>
  <c r="F18" i="3"/>
  <c r="F15" i="3"/>
  <c r="A302" i="4" l="1"/>
  <c r="B302" i="4"/>
  <c r="C302" i="4"/>
  <c r="A303" i="4"/>
  <c r="B303" i="4"/>
  <c r="C303" i="4"/>
  <c r="A304" i="4"/>
  <c r="B304" i="4"/>
  <c r="C304" i="4"/>
  <c r="A305" i="4"/>
  <c r="B305" i="4"/>
  <c r="C305" i="4"/>
  <c r="A306" i="4"/>
  <c r="B306" i="4"/>
  <c r="C306" i="4"/>
  <c r="A307" i="4"/>
  <c r="B307" i="4"/>
  <c r="C307" i="4"/>
  <c r="A308" i="4"/>
  <c r="B308" i="4"/>
  <c r="C308" i="4"/>
  <c r="A309" i="4"/>
  <c r="B309" i="4"/>
  <c r="C309" i="4"/>
  <c r="A310" i="4"/>
  <c r="B310" i="4"/>
  <c r="C310" i="4"/>
  <c r="A311" i="4"/>
  <c r="B311" i="4"/>
  <c r="C311" i="4"/>
  <c r="A312" i="4"/>
  <c r="B312" i="4"/>
  <c r="C312" i="4"/>
  <c r="A313" i="4"/>
  <c r="B313" i="4"/>
  <c r="C313" i="4"/>
  <c r="A314" i="4"/>
  <c r="B314" i="4"/>
  <c r="C314" i="4"/>
  <c r="A315" i="4"/>
  <c r="B315" i="4"/>
  <c r="C315" i="4"/>
  <c r="A316" i="4"/>
  <c r="B316" i="4"/>
  <c r="C316" i="4"/>
  <c r="A317" i="4"/>
  <c r="B317" i="4"/>
  <c r="C317" i="4"/>
  <c r="A318" i="4"/>
  <c r="B318" i="4"/>
  <c r="C318" i="4"/>
  <c r="A319" i="4"/>
  <c r="B319" i="4"/>
  <c r="C319" i="4"/>
  <c r="A320" i="4"/>
  <c r="B320" i="4"/>
  <c r="C320" i="4"/>
  <c r="A321" i="4"/>
  <c r="B321" i="4"/>
  <c r="C321" i="4"/>
  <c r="A322" i="4"/>
  <c r="B322" i="4"/>
  <c r="C322" i="4"/>
  <c r="A323" i="4"/>
  <c r="B323" i="4"/>
  <c r="C323" i="4"/>
  <c r="A324" i="4"/>
  <c r="B324" i="4"/>
  <c r="C324" i="4"/>
  <c r="A325" i="4"/>
  <c r="B325" i="4"/>
  <c r="C325" i="4"/>
  <c r="A326" i="4"/>
  <c r="B326" i="4"/>
  <c r="C326" i="4"/>
  <c r="A327" i="4"/>
  <c r="B327" i="4"/>
  <c r="C327" i="4"/>
  <c r="A328" i="4"/>
  <c r="B328" i="4"/>
  <c r="C328" i="4"/>
  <c r="A329" i="4"/>
  <c r="B329" i="4"/>
  <c r="C329" i="4"/>
  <c r="A330" i="4"/>
  <c r="B330" i="4"/>
  <c r="C330" i="4"/>
  <c r="A331" i="4"/>
  <c r="B331" i="4"/>
  <c r="C331" i="4"/>
  <c r="A332" i="4"/>
  <c r="B332" i="4"/>
  <c r="C332" i="4"/>
  <c r="A333" i="4"/>
  <c r="B333" i="4"/>
  <c r="C333" i="4"/>
  <c r="A334" i="4"/>
  <c r="B334" i="4"/>
  <c r="C334" i="4"/>
  <c r="A335" i="4"/>
  <c r="B335" i="4"/>
  <c r="C335" i="4"/>
  <c r="A336" i="4"/>
  <c r="B336" i="4"/>
  <c r="C336" i="4"/>
  <c r="A337" i="4"/>
  <c r="B337" i="4"/>
  <c r="C337" i="4"/>
  <c r="A338" i="4"/>
  <c r="B338" i="4"/>
  <c r="C338" i="4"/>
  <c r="A339" i="4"/>
  <c r="B339" i="4"/>
  <c r="C339" i="4"/>
  <c r="A340" i="4"/>
  <c r="B340" i="4"/>
  <c r="C340" i="4"/>
  <c r="A341" i="4"/>
  <c r="B341" i="4"/>
  <c r="C341" i="4"/>
  <c r="A342" i="4"/>
  <c r="B342" i="4"/>
  <c r="C342" i="4"/>
  <c r="A343" i="4"/>
  <c r="B343" i="4"/>
  <c r="C343" i="4"/>
  <c r="A344" i="4"/>
  <c r="B344" i="4"/>
  <c r="C344" i="4"/>
  <c r="A345" i="4"/>
  <c r="B345" i="4"/>
  <c r="C345" i="4"/>
  <c r="A346" i="4"/>
  <c r="B346" i="4"/>
  <c r="C346" i="4"/>
  <c r="A347" i="4"/>
  <c r="B347" i="4"/>
  <c r="C347" i="4"/>
  <c r="A348" i="4"/>
  <c r="B348" i="4"/>
  <c r="C348" i="4"/>
  <c r="A349" i="4"/>
  <c r="B349" i="4"/>
  <c r="C349" i="4"/>
  <c r="A350" i="4"/>
  <c r="B350" i="4"/>
  <c r="C350" i="4"/>
  <c r="A351" i="4"/>
  <c r="B351" i="4"/>
  <c r="C351" i="4"/>
  <c r="A352" i="4"/>
  <c r="B352" i="4"/>
  <c r="C352" i="4"/>
  <c r="A353" i="4"/>
  <c r="B353" i="4"/>
  <c r="C353" i="4"/>
  <c r="A354" i="4"/>
  <c r="B354" i="4"/>
  <c r="C354" i="4"/>
  <c r="A355" i="4"/>
  <c r="B355" i="4"/>
  <c r="C355" i="4"/>
  <c r="A356" i="4"/>
  <c r="B356" i="4"/>
  <c r="C356" i="4"/>
  <c r="A357" i="4"/>
  <c r="B357" i="4"/>
  <c r="C357" i="4"/>
  <c r="A358" i="4"/>
  <c r="B358" i="4"/>
  <c r="C358" i="4"/>
  <c r="A359" i="4"/>
  <c r="B359" i="4"/>
  <c r="C359" i="4"/>
  <c r="A360" i="4"/>
  <c r="B360" i="4"/>
  <c r="C360" i="4"/>
  <c r="A361" i="4"/>
  <c r="B361" i="4"/>
  <c r="C361" i="4"/>
  <c r="A362" i="4"/>
  <c r="B362" i="4"/>
  <c r="C362" i="4"/>
  <c r="A363" i="4"/>
  <c r="B363" i="4"/>
  <c r="C363" i="4"/>
  <c r="A364" i="4"/>
  <c r="B364" i="4"/>
  <c r="C364" i="4"/>
  <c r="A365" i="4"/>
  <c r="B365" i="4"/>
  <c r="C365" i="4"/>
  <c r="A366" i="4"/>
  <c r="B366" i="4"/>
  <c r="C366" i="4"/>
  <c r="A367" i="4"/>
  <c r="B367" i="4"/>
  <c r="C367" i="4"/>
  <c r="A368" i="4"/>
  <c r="B368" i="4"/>
  <c r="C368" i="4"/>
  <c r="A369" i="4"/>
  <c r="B369" i="4"/>
  <c r="C369" i="4"/>
  <c r="A370" i="4"/>
  <c r="B370" i="4"/>
  <c r="C370" i="4"/>
  <c r="A371" i="4"/>
  <c r="B371" i="4"/>
  <c r="C371" i="4"/>
  <c r="A372" i="4"/>
  <c r="B372" i="4"/>
  <c r="C372" i="4"/>
  <c r="A373" i="4"/>
  <c r="B373" i="4"/>
  <c r="C373" i="4"/>
  <c r="A374" i="4"/>
  <c r="B374" i="4"/>
  <c r="C374" i="4"/>
  <c r="A375" i="4"/>
  <c r="B375" i="4"/>
  <c r="C375" i="4"/>
  <c r="A376" i="4"/>
  <c r="B376" i="4"/>
  <c r="C376" i="4"/>
  <c r="A377" i="4"/>
  <c r="B377" i="4"/>
  <c r="C377" i="4"/>
  <c r="A378" i="4"/>
  <c r="B378" i="4"/>
  <c r="C378" i="4"/>
  <c r="A379" i="4"/>
  <c r="B379" i="4"/>
  <c r="C379" i="4"/>
  <c r="A380" i="4"/>
  <c r="B380" i="4"/>
  <c r="C380" i="4"/>
  <c r="A381" i="4"/>
  <c r="B381" i="4"/>
  <c r="C381" i="4"/>
  <c r="A382" i="4"/>
  <c r="B382" i="4"/>
  <c r="C382" i="4"/>
  <c r="A383" i="4"/>
  <c r="B383" i="4"/>
  <c r="C383" i="4"/>
  <c r="A384" i="4"/>
  <c r="B384" i="4"/>
  <c r="C384" i="4"/>
  <c r="A385" i="4"/>
  <c r="B385" i="4"/>
  <c r="C385" i="4"/>
  <c r="A386" i="4"/>
  <c r="B386" i="4"/>
  <c r="C386" i="4"/>
  <c r="A387" i="4"/>
  <c r="B387" i="4"/>
  <c r="C387" i="4"/>
  <c r="A388" i="4"/>
  <c r="B388" i="4"/>
  <c r="C388" i="4"/>
  <c r="A389" i="4"/>
  <c r="B389" i="4"/>
  <c r="C389" i="4"/>
  <c r="A390" i="4"/>
  <c r="B390" i="4"/>
  <c r="C390" i="4"/>
  <c r="A391" i="4"/>
  <c r="B391" i="4"/>
  <c r="C391" i="4"/>
  <c r="A392" i="4"/>
  <c r="B392" i="4"/>
  <c r="C392" i="4"/>
  <c r="A393" i="4"/>
  <c r="B393" i="4"/>
  <c r="C393" i="4"/>
  <c r="A394" i="4"/>
  <c r="B394" i="4"/>
  <c r="C394" i="4"/>
  <c r="A395" i="4"/>
  <c r="B395" i="4"/>
  <c r="C395" i="4"/>
  <c r="A396" i="4"/>
  <c r="B396" i="4"/>
  <c r="C396" i="4"/>
  <c r="A397" i="4"/>
  <c r="B397" i="4"/>
  <c r="C397" i="4"/>
  <c r="A398" i="4"/>
  <c r="B398" i="4"/>
  <c r="C398" i="4"/>
  <c r="A399" i="4"/>
  <c r="B399" i="4"/>
  <c r="C399" i="4"/>
  <c r="A400" i="4"/>
  <c r="B400" i="4"/>
  <c r="C400" i="4"/>
  <c r="A401" i="4"/>
  <c r="B401" i="4"/>
  <c r="C401" i="4"/>
  <c r="A402" i="4"/>
  <c r="B402" i="4"/>
  <c r="C402" i="4"/>
  <c r="A403" i="4"/>
  <c r="B403" i="4"/>
  <c r="C403" i="4"/>
  <c r="A404" i="4"/>
  <c r="B404" i="4"/>
  <c r="C404" i="4"/>
  <c r="A405" i="4"/>
  <c r="B405" i="4"/>
  <c r="C405" i="4"/>
  <c r="A406" i="4"/>
  <c r="B406" i="4"/>
  <c r="C406" i="4"/>
  <c r="A407" i="4"/>
  <c r="B407" i="4"/>
  <c r="C407" i="4"/>
  <c r="A408" i="4"/>
  <c r="B408" i="4"/>
  <c r="C408" i="4"/>
  <c r="A409" i="4"/>
  <c r="B409" i="4"/>
  <c r="C409" i="4"/>
  <c r="A410" i="4"/>
  <c r="B410" i="4"/>
  <c r="C410" i="4"/>
  <c r="A411" i="4"/>
  <c r="B411" i="4"/>
  <c r="C411" i="4"/>
  <c r="A412" i="4"/>
  <c r="B412" i="4"/>
  <c r="C412" i="4"/>
  <c r="A413" i="4"/>
  <c r="B413" i="4"/>
  <c r="C413" i="4"/>
  <c r="A414" i="4"/>
  <c r="B414" i="4"/>
  <c r="C414" i="4"/>
  <c r="A415" i="4"/>
  <c r="B415" i="4"/>
  <c r="C415" i="4"/>
  <c r="A416" i="4"/>
  <c r="B416" i="4"/>
  <c r="C416" i="4"/>
  <c r="A417" i="4"/>
  <c r="B417" i="4"/>
  <c r="C417" i="4"/>
  <c r="A418" i="4"/>
  <c r="B418" i="4"/>
  <c r="C418" i="4"/>
  <c r="A419" i="4"/>
  <c r="B419" i="4"/>
  <c r="C419" i="4"/>
  <c r="A420" i="4"/>
  <c r="B420" i="4"/>
  <c r="C420" i="4"/>
  <c r="A421" i="4"/>
  <c r="B421" i="4"/>
  <c r="C421" i="4"/>
  <c r="A422" i="4"/>
  <c r="B422" i="4"/>
  <c r="C422" i="4"/>
  <c r="A423" i="4"/>
  <c r="B423" i="4"/>
  <c r="C423" i="4"/>
  <c r="A424" i="4"/>
  <c r="B424" i="4"/>
  <c r="C424" i="4"/>
  <c r="A425" i="4"/>
  <c r="B425" i="4"/>
  <c r="C425" i="4"/>
  <c r="A426" i="4"/>
  <c r="B426" i="4"/>
  <c r="C426" i="4"/>
  <c r="A427" i="4"/>
  <c r="B427" i="4"/>
  <c r="C427" i="4"/>
  <c r="A428" i="4"/>
  <c r="B428" i="4"/>
  <c r="C428" i="4"/>
  <c r="A429" i="4"/>
  <c r="B429" i="4"/>
  <c r="C429" i="4"/>
  <c r="A430" i="4"/>
  <c r="B430" i="4"/>
  <c r="C430" i="4"/>
  <c r="A431" i="4"/>
  <c r="B431" i="4"/>
  <c r="C431" i="4"/>
  <c r="A432" i="4"/>
  <c r="B432" i="4"/>
  <c r="C432" i="4"/>
  <c r="A433" i="4"/>
  <c r="B433" i="4"/>
  <c r="C433" i="4"/>
  <c r="A434" i="4"/>
  <c r="B434" i="4"/>
  <c r="C434" i="4"/>
  <c r="A435" i="4"/>
  <c r="B435" i="4"/>
  <c r="C435" i="4"/>
  <c r="A436" i="4"/>
  <c r="B436" i="4"/>
  <c r="C436" i="4"/>
  <c r="A437" i="4"/>
  <c r="B437" i="4"/>
  <c r="C437" i="4"/>
  <c r="A438" i="4"/>
  <c r="B438" i="4"/>
  <c r="C438" i="4"/>
  <c r="A439" i="4"/>
  <c r="B439" i="4"/>
  <c r="C439" i="4"/>
  <c r="A440" i="4"/>
  <c r="B440" i="4"/>
  <c r="C440" i="4"/>
  <c r="A441" i="4"/>
  <c r="B441" i="4"/>
  <c r="C441" i="4"/>
  <c r="A442" i="4"/>
  <c r="B442" i="4"/>
  <c r="C442" i="4"/>
  <c r="A443" i="4"/>
  <c r="B443" i="4"/>
  <c r="C443" i="4"/>
  <c r="A444" i="4"/>
  <c r="B444" i="4"/>
  <c r="C444" i="4"/>
  <c r="A445" i="4"/>
  <c r="B445" i="4"/>
  <c r="C445" i="4"/>
  <c r="A446" i="4"/>
  <c r="B446" i="4"/>
  <c r="C446" i="4"/>
  <c r="A447" i="4"/>
  <c r="B447" i="4"/>
  <c r="C447" i="4"/>
  <c r="A448" i="4"/>
  <c r="B448" i="4"/>
  <c r="C448" i="4"/>
  <c r="A449" i="4"/>
  <c r="B449" i="4"/>
  <c r="C449" i="4"/>
  <c r="A450" i="4"/>
  <c r="B450" i="4"/>
  <c r="C450" i="4"/>
  <c r="A451" i="4"/>
  <c r="B451" i="4"/>
  <c r="C451" i="4"/>
  <c r="A452" i="4"/>
  <c r="B452" i="4"/>
  <c r="C452" i="4"/>
  <c r="A453" i="4"/>
  <c r="B453" i="4"/>
  <c r="C453" i="4"/>
  <c r="A454" i="4"/>
  <c r="B454" i="4"/>
  <c r="C454" i="4"/>
  <c r="A455" i="4"/>
  <c r="B455" i="4"/>
  <c r="C455" i="4"/>
  <c r="A456" i="4"/>
  <c r="B456" i="4"/>
  <c r="C456" i="4"/>
  <c r="A457" i="4"/>
  <c r="B457" i="4"/>
  <c r="C457" i="4"/>
  <c r="A458" i="4"/>
  <c r="B458" i="4"/>
  <c r="C458" i="4"/>
  <c r="A459" i="4"/>
  <c r="B459" i="4"/>
  <c r="C459" i="4"/>
  <c r="A460" i="4"/>
  <c r="B460" i="4"/>
  <c r="C460" i="4"/>
  <c r="A461" i="4"/>
  <c r="B461" i="4"/>
  <c r="C461" i="4"/>
  <c r="A462" i="4"/>
  <c r="B462" i="4"/>
  <c r="C462" i="4"/>
  <c r="A463" i="4"/>
  <c r="B463" i="4"/>
  <c r="C463" i="4"/>
  <c r="A464" i="4"/>
  <c r="B464" i="4"/>
  <c r="C464" i="4"/>
  <c r="A465" i="4"/>
  <c r="B465" i="4"/>
  <c r="C465" i="4"/>
  <c r="A466" i="4"/>
  <c r="B466" i="4"/>
  <c r="C466" i="4"/>
  <c r="A467" i="4"/>
  <c r="B467" i="4"/>
  <c r="C467" i="4"/>
  <c r="A468" i="4"/>
  <c r="B468" i="4"/>
  <c r="C468" i="4"/>
  <c r="A469" i="4"/>
  <c r="B469" i="4"/>
  <c r="C469" i="4"/>
  <c r="A470" i="4"/>
  <c r="B470" i="4"/>
  <c r="C470" i="4"/>
  <c r="A471" i="4"/>
  <c r="B471" i="4"/>
  <c r="C471" i="4"/>
  <c r="A472" i="4"/>
  <c r="B472" i="4"/>
  <c r="C472" i="4"/>
  <c r="A473" i="4"/>
  <c r="B473" i="4"/>
  <c r="C473" i="4"/>
  <c r="A474" i="4"/>
  <c r="B474" i="4"/>
  <c r="C474" i="4"/>
  <c r="A475" i="4"/>
  <c r="B475" i="4"/>
  <c r="C475" i="4"/>
  <c r="A476" i="4"/>
  <c r="B476" i="4"/>
  <c r="C476" i="4"/>
  <c r="A477" i="4"/>
  <c r="B477" i="4"/>
  <c r="C477" i="4"/>
  <c r="A478" i="4"/>
  <c r="B478" i="4"/>
  <c r="C478" i="4"/>
  <c r="A479" i="4"/>
  <c r="B479" i="4"/>
  <c r="C479" i="4"/>
  <c r="A480" i="4"/>
  <c r="B480" i="4"/>
  <c r="C480" i="4"/>
  <c r="A481" i="4"/>
  <c r="B481" i="4"/>
  <c r="C481" i="4"/>
  <c r="A482" i="4"/>
  <c r="B482" i="4"/>
  <c r="C482" i="4"/>
  <c r="A483" i="4"/>
  <c r="B483" i="4"/>
  <c r="C483" i="4"/>
  <c r="A484" i="4"/>
  <c r="B484" i="4"/>
  <c r="C484" i="4"/>
  <c r="A485" i="4"/>
  <c r="B485" i="4"/>
  <c r="C485" i="4"/>
  <c r="A486" i="4"/>
  <c r="B486" i="4"/>
  <c r="C486" i="4"/>
  <c r="A487" i="4"/>
  <c r="B487" i="4"/>
  <c r="C487" i="4"/>
  <c r="A488" i="4"/>
  <c r="B488" i="4"/>
  <c r="C488" i="4"/>
  <c r="A489" i="4"/>
  <c r="B489" i="4"/>
  <c r="C489" i="4"/>
  <c r="A490" i="4"/>
  <c r="B490" i="4"/>
  <c r="C490" i="4"/>
  <c r="A491" i="4"/>
  <c r="B491" i="4"/>
  <c r="C491" i="4"/>
  <c r="A492" i="4"/>
  <c r="B492" i="4"/>
  <c r="C492" i="4"/>
  <c r="A493" i="4"/>
  <c r="B493" i="4"/>
  <c r="C493" i="4"/>
  <c r="A494" i="4"/>
  <c r="B494" i="4"/>
  <c r="C494" i="4"/>
  <c r="A495" i="4"/>
  <c r="B495" i="4"/>
  <c r="C495" i="4"/>
  <c r="A496" i="4"/>
  <c r="B496" i="4"/>
  <c r="C496" i="4"/>
  <c r="A497" i="4"/>
  <c r="B497" i="4"/>
  <c r="C497" i="4"/>
  <c r="A498" i="4"/>
  <c r="B498" i="4"/>
  <c r="C498" i="4"/>
  <c r="A499" i="4"/>
  <c r="B499" i="4"/>
  <c r="C499" i="4"/>
  <c r="A500" i="4"/>
  <c r="B500" i="4"/>
  <c r="C500" i="4"/>
  <c r="A501" i="4"/>
  <c r="B501" i="4"/>
  <c r="C501" i="4"/>
  <c r="A502" i="4"/>
  <c r="B502" i="4"/>
  <c r="C502" i="4"/>
  <c r="A503" i="4"/>
  <c r="B503" i="4"/>
  <c r="C503" i="4"/>
  <c r="A504" i="4"/>
  <c r="B504" i="4"/>
  <c r="C504" i="4"/>
  <c r="A505" i="4"/>
  <c r="B505" i="4"/>
  <c r="C505" i="4"/>
  <c r="A506" i="4"/>
  <c r="B506" i="4"/>
  <c r="C506" i="4"/>
  <c r="A507" i="4"/>
  <c r="B507" i="4"/>
  <c r="C507" i="4"/>
  <c r="A508" i="4"/>
  <c r="B508" i="4"/>
  <c r="C508" i="4"/>
  <c r="A509" i="4"/>
  <c r="B509" i="4"/>
  <c r="C509" i="4"/>
  <c r="A510" i="4"/>
  <c r="B510" i="4"/>
  <c r="C510" i="4"/>
  <c r="A511" i="4"/>
  <c r="B511" i="4"/>
  <c r="C511" i="4"/>
  <c r="A512" i="4"/>
  <c r="B512" i="4"/>
  <c r="C512" i="4"/>
  <c r="A513" i="4"/>
  <c r="B513" i="4"/>
  <c r="C513" i="4"/>
  <c r="A514" i="4"/>
  <c r="B514" i="4"/>
  <c r="C514" i="4"/>
  <c r="A515" i="4"/>
  <c r="B515" i="4"/>
  <c r="C515" i="4"/>
  <c r="A516" i="4"/>
  <c r="B516" i="4"/>
  <c r="C516" i="4"/>
  <c r="A517" i="4"/>
  <c r="B517" i="4"/>
  <c r="C517" i="4"/>
  <c r="A518" i="4"/>
  <c r="B518" i="4"/>
  <c r="C518" i="4"/>
  <c r="A519" i="4"/>
  <c r="B519" i="4"/>
  <c r="C519" i="4"/>
  <c r="A520" i="4"/>
  <c r="B520" i="4"/>
  <c r="C520" i="4"/>
  <c r="A521" i="4"/>
  <c r="B521" i="4"/>
  <c r="C521" i="4"/>
  <c r="A522" i="4"/>
  <c r="B522" i="4"/>
  <c r="C522" i="4"/>
  <c r="A523" i="4"/>
  <c r="B523" i="4"/>
  <c r="C523" i="4"/>
  <c r="A524" i="4"/>
  <c r="B524" i="4"/>
  <c r="C524" i="4"/>
  <c r="A525" i="4"/>
  <c r="B525" i="4"/>
  <c r="C525" i="4"/>
  <c r="A526" i="4"/>
  <c r="B526" i="4"/>
  <c r="C526" i="4"/>
  <c r="A527" i="4"/>
  <c r="B527" i="4"/>
  <c r="C527" i="4"/>
  <c r="A528" i="4"/>
  <c r="B528" i="4"/>
  <c r="C528" i="4"/>
  <c r="A529" i="4"/>
  <c r="B529" i="4"/>
  <c r="C529" i="4"/>
  <c r="A530" i="4"/>
  <c r="B530" i="4"/>
  <c r="C530" i="4"/>
  <c r="A531" i="4"/>
  <c r="B531" i="4"/>
  <c r="C531" i="4"/>
  <c r="A532" i="4"/>
  <c r="B532" i="4"/>
  <c r="C532" i="4"/>
  <c r="A533" i="4"/>
  <c r="B533" i="4"/>
  <c r="C533" i="4"/>
  <c r="A534" i="4"/>
  <c r="B534" i="4"/>
  <c r="C534" i="4"/>
  <c r="A535" i="4"/>
  <c r="B535" i="4"/>
  <c r="C535" i="4"/>
  <c r="A536" i="4"/>
  <c r="B536" i="4"/>
  <c r="C536" i="4"/>
  <c r="A537" i="4"/>
  <c r="B537" i="4"/>
  <c r="C537" i="4"/>
  <c r="A538" i="4"/>
  <c r="B538" i="4"/>
  <c r="C538" i="4"/>
  <c r="A539" i="4"/>
  <c r="B539" i="4"/>
  <c r="C539" i="4"/>
  <c r="A540" i="4"/>
  <c r="B540" i="4"/>
  <c r="C540" i="4"/>
  <c r="A541" i="4"/>
  <c r="B541" i="4"/>
  <c r="C541" i="4"/>
  <c r="A542" i="4"/>
  <c r="B542" i="4"/>
  <c r="C542" i="4"/>
  <c r="A543" i="4"/>
  <c r="B543" i="4"/>
  <c r="C543" i="4"/>
  <c r="A544" i="4"/>
  <c r="B544" i="4"/>
  <c r="C544" i="4"/>
  <c r="A545" i="4"/>
  <c r="B545" i="4"/>
  <c r="C545" i="4"/>
  <c r="A546" i="4"/>
  <c r="B546" i="4"/>
  <c r="C546" i="4"/>
  <c r="A547" i="4"/>
  <c r="B547" i="4"/>
  <c r="C547" i="4"/>
  <c r="A548" i="4"/>
  <c r="B548" i="4"/>
  <c r="C548" i="4"/>
  <c r="A549" i="4"/>
  <c r="B549" i="4"/>
  <c r="C549" i="4"/>
  <c r="A550" i="4"/>
  <c r="B550" i="4"/>
  <c r="C550" i="4"/>
  <c r="A551" i="4"/>
  <c r="B551" i="4"/>
  <c r="C551" i="4"/>
  <c r="A552" i="4"/>
  <c r="B552" i="4"/>
  <c r="C552" i="4"/>
  <c r="A553" i="4"/>
  <c r="B553" i="4"/>
  <c r="C553" i="4"/>
  <c r="A554" i="4"/>
  <c r="B554" i="4"/>
  <c r="C554" i="4"/>
  <c r="A555" i="4"/>
  <c r="B555" i="4"/>
  <c r="C555" i="4"/>
  <c r="A556" i="4"/>
  <c r="B556" i="4"/>
  <c r="C556" i="4"/>
  <c r="A557" i="4"/>
  <c r="B557" i="4"/>
  <c r="C557" i="4"/>
  <c r="A558" i="4"/>
  <c r="B558" i="4"/>
  <c r="C558" i="4"/>
  <c r="A559" i="4"/>
  <c r="B559" i="4"/>
  <c r="C559" i="4"/>
  <c r="A560" i="4"/>
  <c r="B560" i="4"/>
  <c r="C560" i="4"/>
  <c r="A561" i="4"/>
  <c r="B561" i="4"/>
  <c r="C561" i="4"/>
  <c r="A562" i="4"/>
  <c r="B562" i="4"/>
  <c r="C562" i="4"/>
  <c r="A563" i="4"/>
  <c r="B563" i="4"/>
  <c r="C563" i="4"/>
  <c r="A564" i="4"/>
  <c r="B564" i="4"/>
  <c r="C564" i="4"/>
  <c r="A565" i="4"/>
  <c r="B565" i="4"/>
  <c r="C565" i="4"/>
  <c r="A566" i="4"/>
  <c r="B566" i="4"/>
  <c r="C566" i="4"/>
  <c r="A567" i="4"/>
  <c r="B567" i="4"/>
  <c r="C567" i="4"/>
  <c r="A568" i="4"/>
  <c r="B568" i="4"/>
  <c r="C568" i="4"/>
  <c r="A569" i="4"/>
  <c r="B569" i="4"/>
  <c r="C569" i="4"/>
  <c r="A570" i="4"/>
  <c r="B570" i="4"/>
  <c r="C570" i="4"/>
  <c r="A571" i="4"/>
  <c r="B571" i="4"/>
  <c r="C571" i="4"/>
  <c r="A572" i="4"/>
  <c r="B572" i="4"/>
  <c r="C572" i="4"/>
  <c r="A573" i="4"/>
  <c r="B573" i="4"/>
  <c r="C573" i="4"/>
  <c r="A574" i="4"/>
  <c r="B574" i="4"/>
  <c r="C574" i="4"/>
  <c r="A575" i="4"/>
  <c r="B575" i="4"/>
  <c r="C575" i="4"/>
  <c r="A576" i="4"/>
  <c r="B576" i="4"/>
  <c r="C576" i="4"/>
  <c r="A577" i="4"/>
  <c r="B577" i="4"/>
  <c r="C577" i="4"/>
  <c r="A578" i="4"/>
  <c r="B578" i="4"/>
  <c r="C578" i="4"/>
  <c r="A579" i="4"/>
  <c r="B579" i="4"/>
  <c r="C579" i="4"/>
  <c r="A580" i="4"/>
  <c r="B580" i="4"/>
  <c r="C580" i="4"/>
  <c r="A581" i="4"/>
  <c r="B581" i="4"/>
  <c r="C581" i="4"/>
  <c r="A582" i="4"/>
  <c r="B582" i="4"/>
  <c r="C582" i="4"/>
  <c r="A583" i="4"/>
  <c r="B583" i="4"/>
  <c r="C583" i="4"/>
  <c r="A584" i="4"/>
  <c r="B584" i="4"/>
  <c r="C584" i="4"/>
  <c r="A585" i="4"/>
  <c r="B585" i="4"/>
  <c r="C585" i="4"/>
  <c r="A586" i="4"/>
  <c r="B586" i="4"/>
  <c r="C586" i="4"/>
  <c r="A587" i="4"/>
  <c r="B587" i="4"/>
  <c r="C587" i="4"/>
  <c r="A588" i="4"/>
  <c r="B588" i="4"/>
  <c r="C588" i="4"/>
  <c r="A589" i="4"/>
  <c r="B589" i="4"/>
  <c r="C589" i="4"/>
  <c r="A590" i="4"/>
  <c r="B590" i="4"/>
  <c r="C590" i="4"/>
  <c r="A591" i="4"/>
  <c r="B591" i="4"/>
  <c r="C591" i="4"/>
  <c r="A592" i="4"/>
  <c r="B592" i="4"/>
  <c r="C592" i="4"/>
  <c r="A593" i="4"/>
  <c r="B593" i="4"/>
  <c r="C593" i="4"/>
  <c r="A594" i="4"/>
  <c r="B594" i="4"/>
  <c r="C594" i="4"/>
  <c r="A595" i="4"/>
  <c r="B595" i="4"/>
  <c r="C595" i="4"/>
  <c r="A596" i="4"/>
  <c r="B596" i="4"/>
  <c r="C596" i="4"/>
  <c r="A597" i="4"/>
  <c r="B597" i="4"/>
  <c r="C597" i="4"/>
  <c r="A598" i="4"/>
  <c r="B598" i="4"/>
  <c r="C598" i="4"/>
  <c r="A599" i="4"/>
  <c r="B599" i="4"/>
  <c r="C599" i="4"/>
  <c r="A600" i="4"/>
  <c r="B600" i="4"/>
  <c r="C600" i="4"/>
  <c r="A601" i="4"/>
  <c r="B601" i="4"/>
  <c r="C601" i="4"/>
  <c r="A602" i="4"/>
  <c r="B602" i="4"/>
  <c r="C602" i="4"/>
  <c r="A603" i="4"/>
  <c r="B603" i="4"/>
  <c r="C603" i="4"/>
  <c r="A604" i="4"/>
  <c r="B604" i="4"/>
  <c r="C604" i="4"/>
  <c r="A605" i="4"/>
  <c r="B605" i="4"/>
  <c r="C605" i="4"/>
  <c r="A606" i="4"/>
  <c r="B606" i="4"/>
  <c r="C606" i="4"/>
  <c r="A607" i="4"/>
  <c r="B607" i="4"/>
  <c r="C607" i="4"/>
  <c r="A608" i="4"/>
  <c r="B608" i="4"/>
  <c r="C608" i="4"/>
  <c r="A609" i="4"/>
  <c r="B609" i="4"/>
  <c r="C609" i="4"/>
  <c r="A610" i="4"/>
  <c r="B610" i="4"/>
  <c r="C610" i="4"/>
  <c r="A611" i="4"/>
  <c r="B611" i="4"/>
  <c r="C611" i="4"/>
  <c r="A612" i="4"/>
  <c r="B612" i="4"/>
  <c r="C612" i="4"/>
  <c r="A613" i="4"/>
  <c r="B613" i="4"/>
  <c r="C613" i="4"/>
  <c r="A614" i="4"/>
  <c r="B614" i="4"/>
  <c r="C614" i="4"/>
  <c r="A615" i="4"/>
  <c r="B615" i="4"/>
  <c r="C615" i="4"/>
  <c r="A616" i="4"/>
  <c r="B616" i="4"/>
  <c r="C616" i="4"/>
  <c r="A617" i="4"/>
  <c r="B617" i="4"/>
  <c r="C617" i="4"/>
  <c r="A618" i="4"/>
  <c r="B618" i="4"/>
  <c r="C618" i="4"/>
  <c r="A619" i="4"/>
  <c r="B619" i="4"/>
  <c r="C619" i="4"/>
  <c r="A620" i="4"/>
  <c r="B620" i="4"/>
  <c r="C620" i="4"/>
  <c r="A621" i="4"/>
  <c r="B621" i="4"/>
  <c r="C621" i="4"/>
  <c r="A622" i="4"/>
  <c r="B622" i="4"/>
  <c r="C622" i="4"/>
  <c r="A623" i="4"/>
  <c r="B623" i="4"/>
  <c r="C623" i="4"/>
  <c r="A624" i="4"/>
  <c r="B624" i="4"/>
  <c r="C624" i="4"/>
  <c r="A625" i="4"/>
  <c r="B625" i="4"/>
  <c r="C625" i="4"/>
  <c r="A626" i="4"/>
  <c r="B626" i="4"/>
  <c r="C626" i="4"/>
  <c r="A627" i="4"/>
  <c r="B627" i="4"/>
  <c r="C627" i="4"/>
  <c r="A628" i="4"/>
  <c r="B628" i="4"/>
  <c r="C628" i="4"/>
  <c r="A629" i="4"/>
  <c r="B629" i="4"/>
  <c r="C629" i="4"/>
  <c r="A630" i="4"/>
  <c r="B630" i="4"/>
  <c r="C630" i="4"/>
  <c r="A631" i="4"/>
  <c r="B631" i="4"/>
  <c r="C631" i="4"/>
  <c r="A632" i="4"/>
  <c r="B632" i="4"/>
  <c r="C632" i="4"/>
  <c r="A633" i="4"/>
  <c r="B633" i="4"/>
  <c r="C633" i="4"/>
  <c r="A634" i="4"/>
  <c r="B634" i="4"/>
  <c r="C634" i="4"/>
  <c r="A635" i="4"/>
  <c r="B635" i="4"/>
  <c r="C635" i="4"/>
  <c r="A636" i="4"/>
  <c r="B636" i="4"/>
  <c r="C636" i="4"/>
  <c r="A637" i="4"/>
  <c r="B637" i="4"/>
  <c r="C637" i="4"/>
  <c r="A638" i="4"/>
  <c r="B638" i="4"/>
  <c r="C638" i="4"/>
  <c r="A639" i="4"/>
  <c r="B639" i="4"/>
  <c r="C639" i="4"/>
  <c r="A640" i="4"/>
  <c r="B640" i="4"/>
  <c r="C640" i="4"/>
  <c r="A641" i="4"/>
  <c r="B641" i="4"/>
  <c r="C641" i="4"/>
  <c r="A642" i="4"/>
  <c r="B642" i="4"/>
  <c r="C642" i="4"/>
  <c r="A643" i="4"/>
  <c r="B643" i="4"/>
  <c r="C643" i="4"/>
  <c r="A644" i="4"/>
  <c r="B644" i="4"/>
  <c r="C644" i="4"/>
  <c r="A645" i="4"/>
  <c r="B645" i="4"/>
  <c r="C645" i="4"/>
  <c r="A646" i="4"/>
  <c r="B646" i="4"/>
  <c r="C646" i="4"/>
  <c r="A647" i="4"/>
  <c r="B647" i="4"/>
  <c r="C647" i="4"/>
  <c r="A648" i="4"/>
  <c r="B648" i="4"/>
  <c r="C648" i="4"/>
  <c r="A649" i="4"/>
  <c r="B649" i="4"/>
  <c r="C649" i="4"/>
  <c r="A650" i="4"/>
  <c r="B650" i="4"/>
  <c r="C650" i="4"/>
  <c r="A651" i="4"/>
  <c r="B651" i="4"/>
  <c r="C651" i="4"/>
  <c r="J18" i="3"/>
  <c r="J15" i="3"/>
  <c r="L29" i="1"/>
  <c r="H9" i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I157" i="5" s="1"/>
  <c r="I158" i="5" s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76" i="5" s="1"/>
  <c r="I177" i="5" s="1"/>
  <c r="I178" i="5" s="1"/>
  <c r="I179" i="5" s="1"/>
  <c r="I180" i="5" s="1"/>
  <c r="I181" i="5" s="1"/>
  <c r="I182" i="5" s="1"/>
  <c r="I183" i="5" s="1"/>
  <c r="I184" i="5" s="1"/>
  <c r="I185" i="5" s="1"/>
  <c r="I186" i="5" s="1"/>
  <c r="I187" i="5" s="1"/>
  <c r="I188" i="5" s="1"/>
  <c r="I189" i="5" s="1"/>
  <c r="I190" i="5" s="1"/>
  <c r="I191" i="5" s="1"/>
  <c r="I192" i="5" s="1"/>
  <c r="I193" i="5" s="1"/>
  <c r="I194" i="5" s="1"/>
  <c r="I195" i="5" s="1"/>
  <c r="I196" i="5" s="1"/>
  <c r="I197" i="5" s="1"/>
  <c r="I198" i="5" s="1"/>
  <c r="I199" i="5" s="1"/>
  <c r="I200" i="5" s="1"/>
  <c r="I201" i="5" s="1"/>
  <c r="I202" i="5" s="1"/>
  <c r="I203" i="5" s="1"/>
  <c r="I204" i="5" s="1"/>
  <c r="I205" i="5" s="1"/>
  <c r="I206" i="5" s="1"/>
  <c r="I207" i="5" s="1"/>
  <c r="I208" i="5" s="1"/>
  <c r="I209" i="5" s="1"/>
  <c r="I210" i="5" s="1"/>
  <c r="I211" i="5" s="1"/>
  <c r="I212" i="5" s="1"/>
  <c r="I213" i="5" s="1"/>
  <c r="I214" i="5" s="1"/>
  <c r="I215" i="5" s="1"/>
  <c r="I216" i="5" s="1"/>
  <c r="I217" i="5" s="1"/>
  <c r="I218" i="5" s="1"/>
  <c r="I219" i="5" s="1"/>
  <c r="I220" i="5" s="1"/>
  <c r="I221" i="5" s="1"/>
  <c r="I222" i="5" s="1"/>
  <c r="I223" i="5" s="1"/>
  <c r="I224" i="5" s="1"/>
  <c r="I225" i="5" s="1"/>
  <c r="I226" i="5" s="1"/>
  <c r="I227" i="5" s="1"/>
  <c r="I228" i="5" s="1"/>
  <c r="I229" i="5" s="1"/>
  <c r="I230" i="5" s="1"/>
  <c r="I231" i="5" s="1"/>
  <c r="I232" i="5" s="1"/>
  <c r="I233" i="5" s="1"/>
  <c r="I234" i="5" s="1"/>
  <c r="I235" i="5" s="1"/>
  <c r="I236" i="5" s="1"/>
  <c r="I237" i="5" s="1"/>
  <c r="I238" i="5" s="1"/>
  <c r="I239" i="5" s="1"/>
  <c r="I240" i="5" s="1"/>
  <c r="I241" i="5" s="1"/>
  <c r="I242" i="5" s="1"/>
  <c r="I243" i="5" s="1"/>
  <c r="I244" i="5" s="1"/>
  <c r="I245" i="5" s="1"/>
  <c r="I246" i="5" s="1"/>
  <c r="I247" i="5" s="1"/>
  <c r="I248" i="5" s="1"/>
  <c r="I249" i="5" s="1"/>
  <c r="I250" i="5" s="1"/>
  <c r="I251" i="5" s="1"/>
  <c r="I252" i="5" s="1"/>
  <c r="I253" i="5" s="1"/>
  <c r="I254" i="5" s="1"/>
  <c r="I255" i="5" s="1"/>
  <c r="I256" i="5" s="1"/>
  <c r="I257" i="5" s="1"/>
  <c r="I258" i="5" s="1"/>
  <c r="I259" i="5" s="1"/>
  <c r="I260" i="5" s="1"/>
  <c r="I261" i="5" s="1"/>
  <c r="I262" i="5" s="1"/>
  <c r="I263" i="5" s="1"/>
  <c r="I264" i="5" s="1"/>
  <c r="I265" i="5" s="1"/>
  <c r="I266" i="5" s="1"/>
  <c r="I267" i="5" s="1"/>
  <c r="I268" i="5" s="1"/>
  <c r="I269" i="5" s="1"/>
  <c r="I270" i="5" s="1"/>
  <c r="I271" i="5" s="1"/>
  <c r="I272" i="5" s="1"/>
  <c r="I273" i="5" s="1"/>
  <c r="I274" i="5" s="1"/>
  <c r="I275" i="5" s="1"/>
  <c r="I276" i="5" s="1"/>
  <c r="I277" i="5" s="1"/>
  <c r="I278" i="5" s="1"/>
  <c r="I279" i="5" s="1"/>
  <c r="I280" i="5" s="1"/>
  <c r="I281" i="5" s="1"/>
  <c r="I282" i="5" s="1"/>
  <c r="I283" i="5" s="1"/>
  <c r="I284" i="5" s="1"/>
  <c r="I285" i="5" s="1"/>
  <c r="I286" i="5" s="1"/>
  <c r="I287" i="5" s="1"/>
  <c r="I288" i="5" s="1"/>
  <c r="I289" i="5" s="1"/>
  <c r="I290" i="5" s="1"/>
  <c r="I291" i="5" s="1"/>
  <c r="I292" i="5" s="1"/>
  <c r="I293" i="5" s="1"/>
  <c r="I294" i="5" s="1"/>
  <c r="I295" i="5" s="1"/>
  <c r="I296" i="5" s="1"/>
  <c r="I297" i="5" s="1"/>
  <c r="I298" i="5" s="1"/>
  <c r="I299" i="5" s="1"/>
  <c r="I300" i="5" s="1"/>
  <c r="I301" i="5" s="1"/>
  <c r="I302" i="5" s="1"/>
  <c r="I303" i="5" s="1"/>
  <c r="I304" i="5" s="1"/>
  <c r="G54" i="3"/>
  <c r="N49" i="3"/>
  <c r="N48" i="3"/>
  <c r="G41" i="3"/>
  <c r="L27" i="3"/>
  <c r="G26" i="3"/>
  <c r="C19" i="3"/>
  <c r="AT15" i="3"/>
  <c r="AL15" i="3"/>
  <c r="L18" i="3"/>
  <c r="AJ3" i="3"/>
  <c r="F16" i="3" l="1"/>
  <c r="T22" i="3" s="1"/>
  <c r="U22" i="3" s="1"/>
  <c r="G16" i="3" s="1"/>
  <c r="F17" i="3"/>
  <c r="T23" i="3" s="1"/>
  <c r="U23" i="3" s="1"/>
  <c r="G17" i="3" s="1"/>
  <c r="F48" i="3"/>
  <c r="AJ13" i="3"/>
  <c r="AQ15" i="3"/>
  <c r="T21" i="3"/>
  <c r="U21" i="3" s="1"/>
  <c r="G15" i="3" s="1"/>
  <c r="AS13" i="3"/>
  <c r="AS16" i="3" s="1"/>
  <c r="E17" i="3"/>
  <c r="T24" i="3"/>
  <c r="U24" i="3" s="1"/>
  <c r="G18" i="3" s="1"/>
  <c r="E16" i="3"/>
  <c r="F33" i="3"/>
  <c r="N17" i="3" l="1"/>
  <c r="N16" i="3"/>
  <c r="N15" i="3"/>
  <c r="N18" i="3"/>
  <c r="P15" i="3"/>
  <c r="G22" i="3" s="1"/>
  <c r="AQ14" i="3"/>
  <c r="AQ13" i="3" s="1"/>
  <c r="AQ12" i="3" s="1"/>
  <c r="AQ3" i="3" s="1"/>
  <c r="AQ2" i="3" s="1"/>
  <c r="AQ16" i="3"/>
  <c r="AQ17" i="3" s="1"/>
  <c r="AQ18" i="3" s="1"/>
  <c r="AQ19" i="3" s="1"/>
  <c r="AQ20" i="3" s="1"/>
  <c r="AQ21" i="3" s="1"/>
  <c r="AQ22" i="3" s="1"/>
  <c r="AQ23" i="3" s="1"/>
  <c r="AQ24" i="3" s="1"/>
  <c r="AQ25" i="3" s="1"/>
  <c r="AQ26" i="3" s="1"/>
  <c r="AQ27" i="3" s="1"/>
  <c r="AQ28" i="3" s="1"/>
  <c r="AQ29" i="3" s="1"/>
  <c r="AQ30" i="3" s="1"/>
  <c r="AQ31" i="3" s="1"/>
  <c r="AQ32" i="3" s="1"/>
  <c r="AQ33" i="3" s="1"/>
  <c r="AQ34" i="3" s="1"/>
  <c r="AQ35" i="3" s="1"/>
  <c r="AQ36" i="3" s="1"/>
  <c r="AQ37" i="3" s="1"/>
  <c r="AQ38" i="3" s="1"/>
  <c r="AQ39" i="3" s="1"/>
  <c r="AQ40" i="3" s="1"/>
  <c r="AQ41" i="3" s="1"/>
  <c r="AQ42" i="3" s="1"/>
  <c r="AQ43" i="3" s="1"/>
  <c r="AQ44" i="3" s="1"/>
  <c r="AQ45" i="3" s="1"/>
  <c r="AQ46" i="3" s="1"/>
  <c r="AQ47" i="3" s="1"/>
  <c r="AQ48" i="3" s="1"/>
  <c r="AQ49" i="3" s="1"/>
  <c r="AQ50" i="3" s="1"/>
  <c r="AQ51" i="3" s="1"/>
  <c r="AQ52" i="3" s="1"/>
  <c r="AQ53" i="3" s="1"/>
  <c r="AQ54" i="3" s="1"/>
  <c r="AQ55" i="3" s="1"/>
  <c r="AQ56" i="3" s="1"/>
  <c r="AQ57" i="3" s="1"/>
  <c r="AQ58" i="3" s="1"/>
  <c r="AQ59" i="3" s="1"/>
  <c r="AQ60" i="3" s="1"/>
  <c r="AQ61" i="3" s="1"/>
  <c r="AQ62" i="3" s="1"/>
  <c r="AQ63" i="3" s="1"/>
  <c r="AQ64" i="3" s="1"/>
  <c r="AQ65" i="3" s="1"/>
  <c r="AQ66" i="3" s="1"/>
  <c r="AQ67" i="3" s="1"/>
  <c r="AQ68" i="3" s="1"/>
  <c r="AQ69" i="3" s="1"/>
  <c r="AQ70" i="3" s="1"/>
  <c r="AQ71" i="3" s="1"/>
  <c r="AQ72" i="3" s="1"/>
  <c r="AQ73" i="3" s="1"/>
  <c r="AQ74" i="3" s="1"/>
  <c r="AQ75" i="3" s="1"/>
  <c r="AQ76" i="3" s="1"/>
  <c r="AQ77" i="3" s="1"/>
  <c r="AQ78" i="3" s="1"/>
  <c r="AQ79" i="3" s="1"/>
  <c r="AQ80" i="3" s="1"/>
  <c r="AQ81" i="3" s="1"/>
  <c r="AQ82" i="3" s="1"/>
  <c r="AQ83" i="3" s="1"/>
  <c r="AQ84" i="3" s="1"/>
  <c r="AQ85" i="3" s="1"/>
  <c r="AQ86" i="3" s="1"/>
  <c r="AQ87" i="3" s="1"/>
  <c r="AQ88" i="3" s="1"/>
  <c r="AQ89" i="3" s="1"/>
  <c r="AQ90" i="3" s="1"/>
  <c r="AQ91" i="3" s="1"/>
  <c r="AQ92" i="3" s="1"/>
  <c r="AQ93" i="3" s="1"/>
  <c r="AQ94" i="3" s="1"/>
  <c r="AQ95" i="3" s="1"/>
  <c r="AQ96" i="3" s="1"/>
  <c r="AQ97" i="3" s="1"/>
  <c r="AQ98" i="3" s="1"/>
  <c r="AQ99" i="3" s="1"/>
  <c r="AQ100" i="3" s="1"/>
  <c r="AQ101" i="3" s="1"/>
  <c r="AQ102" i="3" s="1"/>
  <c r="AQ103" i="3" s="1"/>
  <c r="AQ104" i="3" s="1"/>
  <c r="AQ105" i="3" s="1"/>
  <c r="AQ106" i="3" s="1"/>
  <c r="AQ107" i="3" s="1"/>
  <c r="AQ108" i="3" s="1"/>
  <c r="AQ109" i="3" s="1"/>
  <c r="AQ110" i="3" s="1"/>
  <c r="AQ111" i="3" s="1"/>
  <c r="AQ112" i="3" s="1"/>
  <c r="AQ113" i="3" s="1"/>
  <c r="AQ114" i="3" s="1"/>
  <c r="AQ115" i="3" s="1"/>
  <c r="AQ116" i="3" s="1"/>
  <c r="AQ117" i="3" s="1"/>
  <c r="AQ118" i="3" s="1"/>
  <c r="AQ119" i="3" s="1"/>
  <c r="AQ120" i="3" s="1"/>
  <c r="AQ121" i="3" s="1"/>
  <c r="AQ122" i="3" s="1"/>
  <c r="AQ123" i="3" s="1"/>
  <c r="AQ124" i="3" s="1"/>
  <c r="AQ125" i="3" s="1"/>
  <c r="AQ126" i="3" s="1"/>
  <c r="AQ127" i="3" s="1"/>
  <c r="AQ128" i="3" s="1"/>
  <c r="AQ129" i="3" s="1"/>
  <c r="V40" i="3"/>
  <c r="G34" i="3"/>
  <c r="G48" i="3" s="1"/>
  <c r="AT16" i="3"/>
  <c r="AS17" i="3"/>
  <c r="AJ12" i="3"/>
  <c r="N33" i="3"/>
  <c r="V39" i="3"/>
  <c r="P18" i="3"/>
  <c r="P17" i="3"/>
  <c r="G24" i="3" s="1"/>
  <c r="P16" i="3"/>
  <c r="G23" i="3" s="1"/>
  <c r="G32" i="3"/>
  <c r="N20" i="3" l="1"/>
  <c r="G19" i="3" s="1"/>
  <c r="AR55" i="3"/>
  <c r="AR65" i="3"/>
  <c r="AR14" i="3"/>
  <c r="AR13" i="3"/>
  <c r="AR43" i="3"/>
  <c r="AR66" i="3"/>
  <c r="AR81" i="3"/>
  <c r="AR104" i="3"/>
  <c r="AR72" i="3"/>
  <c r="AR91" i="3"/>
  <c r="AR126" i="3"/>
  <c r="AR92" i="3"/>
  <c r="AR95" i="3"/>
  <c r="AR122" i="3"/>
  <c r="AS18" i="3"/>
  <c r="AT17" i="3"/>
  <c r="AR39" i="3"/>
  <c r="AR97" i="3"/>
  <c r="AR59" i="3"/>
  <c r="AR110" i="3"/>
  <c r="AR79" i="3"/>
  <c r="G25" i="3"/>
  <c r="G20" i="1" s="1"/>
  <c r="F20" i="1" s="1"/>
  <c r="N21" i="3"/>
  <c r="G27" i="3" s="1"/>
  <c r="AR27" i="3"/>
  <c r="AR57" i="3"/>
  <c r="AR20" i="3"/>
  <c r="AR31" i="3"/>
  <c r="AR23" i="3"/>
  <c r="AR51" i="3"/>
  <c r="AR74" i="3"/>
  <c r="AR88" i="3"/>
  <c r="AR42" i="3"/>
  <c r="AR86" i="3"/>
  <c r="AR99" i="3"/>
  <c r="AR105" i="3"/>
  <c r="AR100" i="3"/>
  <c r="AR103" i="3"/>
  <c r="AR101" i="3"/>
  <c r="AR63" i="3"/>
  <c r="AR12" i="3"/>
  <c r="AR61" i="3"/>
  <c r="AR96" i="3"/>
  <c r="AR67" i="3"/>
  <c r="AR83" i="3"/>
  <c r="AR118" i="3"/>
  <c r="AR84" i="3"/>
  <c r="AR87" i="3"/>
  <c r="AR114" i="3"/>
  <c r="AR53" i="3"/>
  <c r="AR15" i="3"/>
  <c r="AR24" i="3"/>
  <c r="AR70" i="3"/>
  <c r="AR46" i="3"/>
  <c r="AR60" i="3"/>
  <c r="AR89" i="3"/>
  <c r="AR56" i="3"/>
  <c r="AR47" i="3"/>
  <c r="AR93" i="3"/>
  <c r="AR107" i="3"/>
  <c r="AR113" i="3"/>
  <c r="AR108" i="3"/>
  <c r="AR111" i="3"/>
  <c r="AR109" i="3"/>
  <c r="AR25" i="3"/>
  <c r="AR40" i="3"/>
  <c r="AR38" i="3"/>
  <c r="AR94" i="3"/>
  <c r="AR75" i="3"/>
  <c r="AR76" i="3"/>
  <c r="AR106" i="3"/>
  <c r="AR45" i="3"/>
  <c r="AR112" i="3"/>
  <c r="AR58" i="3"/>
  <c r="AR77" i="3"/>
  <c r="AR18" i="3"/>
  <c r="AR26" i="3"/>
  <c r="AR29" i="3"/>
  <c r="AR62" i="3"/>
  <c r="AR69" i="3"/>
  <c r="AR120" i="3"/>
  <c r="AR64" i="3"/>
  <c r="AR50" i="3"/>
  <c r="AR128" i="3"/>
  <c r="AR115" i="3"/>
  <c r="AR121" i="3"/>
  <c r="AR116" i="3"/>
  <c r="AR119" i="3"/>
  <c r="AR117" i="3"/>
  <c r="U42" i="3"/>
  <c r="AU15" i="3" s="1"/>
  <c r="P33" i="3"/>
  <c r="G39" i="3" s="1"/>
  <c r="P32" i="3"/>
  <c r="G38" i="3" s="1"/>
  <c r="G47" i="3"/>
  <c r="P34" i="3"/>
  <c r="AR21" i="3"/>
  <c r="AR3" i="3"/>
  <c r="AR48" i="3"/>
  <c r="AL14" i="3"/>
  <c r="AL16" i="3"/>
  <c r="AR30" i="3"/>
  <c r="AR41" i="3"/>
  <c r="AR19" i="3"/>
  <c r="AR16" i="3"/>
  <c r="AR33" i="3"/>
  <c r="AR28" i="3"/>
  <c r="AR49" i="3"/>
  <c r="AR34" i="3"/>
  <c r="AR90" i="3"/>
  <c r="AR32" i="3"/>
  <c r="AR73" i="3"/>
  <c r="AR52" i="3"/>
  <c r="AR78" i="3"/>
  <c r="AR123" i="3"/>
  <c r="AR129" i="3"/>
  <c r="AV129" i="3" s="1"/>
  <c r="AR124" i="3"/>
  <c r="AR127" i="3"/>
  <c r="AR125" i="3"/>
  <c r="AR22" i="3"/>
  <c r="AR17" i="3"/>
  <c r="AR37" i="3"/>
  <c r="AR35" i="3"/>
  <c r="AR2" i="3"/>
  <c r="AR36" i="3"/>
  <c r="AR82" i="3"/>
  <c r="AR44" i="3"/>
  <c r="AR80" i="3"/>
  <c r="AR54" i="3"/>
  <c r="AR85" i="3"/>
  <c r="AR102" i="3"/>
  <c r="AR68" i="3"/>
  <c r="AR71" i="3"/>
  <c r="AR98" i="3"/>
  <c r="N32" i="3"/>
  <c r="N34" i="3"/>
  <c r="AN15" i="3"/>
  <c r="AP15" i="3"/>
  <c r="AO15" i="3"/>
  <c r="AV68" i="3" l="1"/>
  <c r="AV49" i="3"/>
  <c r="AV71" i="3"/>
  <c r="AV36" i="3"/>
  <c r="AV80" i="3"/>
  <c r="AV22" i="3"/>
  <c r="AV73" i="3"/>
  <c r="AV124" i="3"/>
  <c r="AV34" i="3"/>
  <c r="AV85" i="3"/>
  <c r="AV37" i="3"/>
  <c r="AV78" i="3"/>
  <c r="AV33" i="3"/>
  <c r="AV119" i="3"/>
  <c r="AV109" i="3"/>
  <c r="AV89" i="3"/>
  <c r="AV102" i="3"/>
  <c r="AV35" i="3"/>
  <c r="AV123" i="3"/>
  <c r="AV28" i="3"/>
  <c r="AV48" i="3"/>
  <c r="AV117" i="3"/>
  <c r="AV120" i="3"/>
  <c r="AV54" i="3"/>
  <c r="AV17" i="3"/>
  <c r="AV52" i="3"/>
  <c r="AV16" i="3"/>
  <c r="AV19" i="3"/>
  <c r="AV44" i="3"/>
  <c r="AV98" i="3"/>
  <c r="AV82" i="3"/>
  <c r="AV127" i="3"/>
  <c r="AV90" i="3"/>
  <c r="AV30" i="3"/>
  <c r="AV56" i="3"/>
  <c r="AV114" i="3"/>
  <c r="AV42" i="3"/>
  <c r="AV27" i="3"/>
  <c r="AU17" i="3"/>
  <c r="AV104" i="3"/>
  <c r="AV87" i="3"/>
  <c r="AV63" i="3"/>
  <c r="AM15" i="3"/>
  <c r="N36" i="3"/>
  <c r="G35" i="3" s="1"/>
  <c r="AV125" i="3"/>
  <c r="AV58" i="3"/>
  <c r="AV40" i="3"/>
  <c r="AV86" i="3"/>
  <c r="AV57" i="3"/>
  <c r="AV39" i="3"/>
  <c r="AV72" i="3"/>
  <c r="AV55" i="3"/>
  <c r="AV21" i="3"/>
  <c r="AV106" i="3"/>
  <c r="AV121" i="3"/>
  <c r="AV29" i="3"/>
  <c r="AV76" i="3"/>
  <c r="AV32" i="3"/>
  <c r="AV41" i="3"/>
  <c r="AV115" i="3"/>
  <c r="AV26" i="3"/>
  <c r="AV100" i="3"/>
  <c r="AV23" i="3"/>
  <c r="AV110" i="3"/>
  <c r="AV92" i="3"/>
  <c r="AV107" i="3"/>
  <c r="AV24" i="3"/>
  <c r="AV67" i="3"/>
  <c r="AN16" i="3"/>
  <c r="AL17" i="3"/>
  <c r="AP16" i="3"/>
  <c r="AO16" i="3"/>
  <c r="AV128" i="3"/>
  <c r="AV18" i="3"/>
  <c r="AV75" i="3"/>
  <c r="AV111" i="3"/>
  <c r="AV60" i="3"/>
  <c r="AV84" i="3"/>
  <c r="AU16" i="3"/>
  <c r="AV88" i="3"/>
  <c r="AT18" i="3"/>
  <c r="AU18" i="3" s="1"/>
  <c r="AS19" i="3"/>
  <c r="AV81" i="3"/>
  <c r="AP14" i="3"/>
  <c r="AO14" i="3"/>
  <c r="AN14" i="3"/>
  <c r="AL13" i="3"/>
  <c r="AV50" i="3"/>
  <c r="AV77" i="3"/>
  <c r="AV94" i="3"/>
  <c r="AV108" i="3"/>
  <c r="AV46" i="3"/>
  <c r="AV118" i="3"/>
  <c r="AV101" i="3"/>
  <c r="AV74" i="3"/>
  <c r="AV122" i="3"/>
  <c r="AV66" i="3"/>
  <c r="N37" i="3"/>
  <c r="G42" i="3" s="1"/>
  <c r="G40" i="3"/>
  <c r="G19" i="1" s="1"/>
  <c r="F19" i="1" s="1"/>
  <c r="AV64" i="3"/>
  <c r="AV38" i="3"/>
  <c r="AV113" i="3"/>
  <c r="AV70" i="3"/>
  <c r="AV83" i="3"/>
  <c r="AV103" i="3"/>
  <c r="AV51" i="3"/>
  <c r="AV79" i="3"/>
  <c r="AV95" i="3"/>
  <c r="AV43" i="3"/>
  <c r="AV69" i="3"/>
  <c r="AV112" i="3"/>
  <c r="AV25" i="3"/>
  <c r="AV93" i="3"/>
  <c r="AV15" i="3"/>
  <c r="AV96" i="3"/>
  <c r="AV105" i="3"/>
  <c r="AV31" i="3"/>
  <c r="AV59" i="3"/>
  <c r="AV126" i="3"/>
  <c r="AV116" i="3"/>
  <c r="AV62" i="3"/>
  <c r="AV45" i="3"/>
  <c r="M52" i="3"/>
  <c r="G49" i="3" s="1"/>
  <c r="AV47" i="3"/>
  <c r="AV53" i="3"/>
  <c r="AV61" i="3"/>
  <c r="AV99" i="3"/>
  <c r="AV20" i="3"/>
  <c r="AV97" i="3"/>
  <c r="AV91" i="3"/>
  <c r="AV65" i="3"/>
  <c r="M50" i="3"/>
  <c r="G53" i="3" s="1"/>
  <c r="G18" i="1" s="1"/>
  <c r="F18" i="1" s="1"/>
  <c r="F23" i="1" l="1"/>
  <c r="AM16" i="3"/>
  <c r="AS20" i="3"/>
  <c r="AT19" i="3"/>
  <c r="AU19" i="3" s="1"/>
  <c r="AP13" i="3"/>
  <c r="AO13" i="3"/>
  <c r="AL12" i="3"/>
  <c r="AN13" i="3"/>
  <c r="M49" i="3"/>
  <c r="AM14" i="3"/>
  <c r="AN17" i="3"/>
  <c r="AL18" i="3"/>
  <c r="AO17" i="3"/>
  <c r="AP17" i="3"/>
  <c r="AM17" i="3" l="1"/>
  <c r="G52" i="3"/>
  <c r="G17" i="1" s="1"/>
  <c r="F17" i="1" s="1"/>
  <c r="G55" i="3"/>
  <c r="AT20" i="3"/>
  <c r="AU20" i="3" s="1"/>
  <c r="AS21" i="3"/>
  <c r="AM13" i="3"/>
  <c r="AP12" i="3"/>
  <c r="AO12" i="3"/>
  <c r="AN12" i="3"/>
  <c r="AL3" i="3"/>
  <c r="AL19" i="3"/>
  <c r="AO18" i="3"/>
  <c r="AP18" i="3"/>
  <c r="AN18" i="3"/>
  <c r="F24" i="1" l="1"/>
  <c r="K133" i="5"/>
  <c r="K93" i="5"/>
  <c r="K53" i="5"/>
  <c r="K13" i="5"/>
  <c r="K281" i="5"/>
  <c r="K170" i="5"/>
  <c r="K90" i="5"/>
  <c r="K210" i="5"/>
  <c r="K10" i="5"/>
  <c r="K130" i="5"/>
  <c r="K50" i="5"/>
  <c r="K250" i="5"/>
  <c r="K269" i="5"/>
  <c r="K257" i="5"/>
  <c r="K9" i="5"/>
  <c r="K278" i="5"/>
  <c r="K266" i="5"/>
  <c r="K254" i="5"/>
  <c r="K202" i="5"/>
  <c r="K242" i="5"/>
  <c r="K162" i="5"/>
  <c r="K82" i="5"/>
  <c r="K25" i="5"/>
  <c r="K209" i="5"/>
  <c r="K185" i="5"/>
  <c r="K105" i="5"/>
  <c r="K70" i="5"/>
  <c r="K129" i="5"/>
  <c r="K230" i="5"/>
  <c r="K150" i="5"/>
  <c r="K122" i="5"/>
  <c r="K225" i="5"/>
  <c r="K285" i="5"/>
  <c r="K190" i="5"/>
  <c r="K110" i="5"/>
  <c r="K42" i="5"/>
  <c r="K273" i="5"/>
  <c r="K145" i="5"/>
  <c r="K65" i="5"/>
  <c r="K30" i="5"/>
  <c r="K157" i="5"/>
  <c r="K182" i="5"/>
  <c r="K217" i="5"/>
  <c r="K295" i="5"/>
  <c r="K194" i="5"/>
  <c r="K193" i="5"/>
  <c r="K241" i="5"/>
  <c r="K18" i="5"/>
  <c r="K178" i="5"/>
  <c r="K20" i="5"/>
  <c r="K100" i="5"/>
  <c r="K180" i="5"/>
  <c r="K260" i="5"/>
  <c r="K116" i="5"/>
  <c r="K279" i="5"/>
  <c r="K61" i="5"/>
  <c r="K11" i="5"/>
  <c r="K17" i="5"/>
  <c r="K233" i="5"/>
  <c r="K131" i="5"/>
  <c r="K206" i="5"/>
  <c r="K253" i="5"/>
  <c r="K24" i="5"/>
  <c r="K104" i="5"/>
  <c r="K184" i="5"/>
  <c r="K264" i="5"/>
  <c r="K36" i="5"/>
  <c r="K89" i="5"/>
  <c r="K64" i="5"/>
  <c r="K97" i="5"/>
  <c r="K62" i="5"/>
  <c r="K262" i="5"/>
  <c r="K49" i="5"/>
  <c r="K187" i="5"/>
  <c r="K39" i="5"/>
  <c r="K189" i="5"/>
  <c r="K86" i="5"/>
  <c r="K47" i="5"/>
  <c r="K28" i="5"/>
  <c r="K108" i="5"/>
  <c r="K188" i="5"/>
  <c r="K268" i="5"/>
  <c r="K196" i="5"/>
  <c r="K246" i="5"/>
  <c r="K95" i="5"/>
  <c r="K144" i="5"/>
  <c r="K267" i="5"/>
  <c r="K78" i="5"/>
  <c r="K293" i="5"/>
  <c r="K118" i="5"/>
  <c r="K249" i="5"/>
  <c r="K26" i="5"/>
  <c r="K221" i="5"/>
  <c r="K57" i="5"/>
  <c r="K171" i="5"/>
  <c r="K137" i="5"/>
  <c r="K41" i="5"/>
  <c r="K32" i="5"/>
  <c r="K112" i="5"/>
  <c r="K192" i="5"/>
  <c r="K272" i="5"/>
  <c r="K276" i="5"/>
  <c r="K208" i="5"/>
  <c r="K198" i="5"/>
  <c r="K83" i="5"/>
  <c r="K67" i="5"/>
  <c r="K227" i="5"/>
  <c r="K223" i="5"/>
  <c r="K287" i="5"/>
  <c r="K69" i="5"/>
  <c r="K79" i="5"/>
  <c r="K259" i="5"/>
  <c r="K58" i="5"/>
  <c r="K207" i="5"/>
  <c r="K165" i="5"/>
  <c r="K255" i="5"/>
  <c r="K213" i="5"/>
  <c r="K5" i="5"/>
  <c r="K73" i="5"/>
  <c r="K119" i="5"/>
  <c r="K235" i="5"/>
  <c r="K199" i="5"/>
  <c r="K290" i="5"/>
  <c r="K40" i="5"/>
  <c r="K120" i="5"/>
  <c r="K200" i="5"/>
  <c r="K280" i="5"/>
  <c r="K128" i="5"/>
  <c r="K247" i="5"/>
  <c r="K304" i="5"/>
  <c r="K99" i="5"/>
  <c r="K142" i="5"/>
  <c r="K298" i="5"/>
  <c r="K45" i="5"/>
  <c r="K234" i="5"/>
  <c r="K159" i="5"/>
  <c r="K115" i="5"/>
  <c r="K81" i="5"/>
  <c r="K218" i="5"/>
  <c r="K44" i="5"/>
  <c r="K124" i="5"/>
  <c r="K204" i="5"/>
  <c r="K284" i="5"/>
  <c r="K48" i="5"/>
  <c r="K303" i="5"/>
  <c r="K66" i="5"/>
  <c r="K151" i="5"/>
  <c r="K286" i="5"/>
  <c r="K94" i="5"/>
  <c r="K31" i="5"/>
  <c r="K243" i="5"/>
  <c r="K29" i="5"/>
  <c r="K288" i="5"/>
  <c r="K224" i="5"/>
  <c r="K245" i="5"/>
  <c r="K181" i="5"/>
  <c r="K275" i="5"/>
  <c r="K153" i="5"/>
  <c r="K177" i="5"/>
  <c r="K239" i="5"/>
  <c r="K229" i="5"/>
  <c r="K126" i="5"/>
  <c r="K85" i="5"/>
  <c r="K87" i="5"/>
  <c r="K251" i="5"/>
  <c r="K52" i="5"/>
  <c r="K132" i="5"/>
  <c r="K212" i="5"/>
  <c r="K292" i="5"/>
  <c r="K173" i="5"/>
  <c r="K299" i="5"/>
  <c r="K59" i="5"/>
  <c r="K106" i="5"/>
  <c r="K55" i="5"/>
  <c r="K6" i="5"/>
  <c r="K265" i="5"/>
  <c r="K98" i="5"/>
  <c r="K56" i="5"/>
  <c r="K136" i="5"/>
  <c r="K216" i="5"/>
  <c r="K296" i="5"/>
  <c r="K238" i="5"/>
  <c r="K261" i="5"/>
  <c r="K237" i="5"/>
  <c r="K214" i="5"/>
  <c r="K54" i="5"/>
  <c r="K123" i="5"/>
  <c r="K117" i="5"/>
  <c r="K63" i="5"/>
  <c r="K270" i="5"/>
  <c r="K109" i="5"/>
  <c r="K294" i="5"/>
  <c r="K121" i="5"/>
  <c r="K60" i="5"/>
  <c r="K140" i="5"/>
  <c r="K220" i="5"/>
  <c r="K300" i="5"/>
  <c r="K37" i="5"/>
  <c r="K179" i="5"/>
  <c r="K111" i="5"/>
  <c r="K134" i="5"/>
  <c r="K103" i="5"/>
  <c r="K282" i="5"/>
  <c r="K74" i="5"/>
  <c r="K35" i="5"/>
  <c r="K271" i="5"/>
  <c r="K125" i="5"/>
  <c r="K127" i="5"/>
  <c r="K68" i="5"/>
  <c r="K148" i="5"/>
  <c r="K228" i="5"/>
  <c r="K174" i="5"/>
  <c r="K222" i="5"/>
  <c r="K191" i="5"/>
  <c r="K14" i="5"/>
  <c r="K219" i="5"/>
  <c r="K19" i="5"/>
  <c r="K197" i="5"/>
  <c r="K8" i="5"/>
  <c r="K88" i="5"/>
  <c r="K168" i="5"/>
  <c r="K248" i="5"/>
  <c r="K101" i="5"/>
  <c r="K297" i="5"/>
  <c r="K163" i="5"/>
  <c r="K215" i="5"/>
  <c r="K263" i="5"/>
  <c r="K183" i="5"/>
  <c r="K154" i="5"/>
  <c r="K302" i="5"/>
  <c r="K107" i="5"/>
  <c r="K91" i="5"/>
  <c r="K169" i="5"/>
  <c r="K147" i="5"/>
  <c r="K289" i="5"/>
  <c r="K138" i="5"/>
  <c r="K244" i="5"/>
  <c r="K16" i="5"/>
  <c r="K22" i="5"/>
  <c r="K76" i="5"/>
  <c r="K152" i="5"/>
  <c r="K258" i="5"/>
  <c r="K252" i="5"/>
  <c r="K211" i="5"/>
  <c r="K12" i="5"/>
  <c r="K51" i="5"/>
  <c r="K156" i="5"/>
  <c r="K15" i="5"/>
  <c r="K33" i="5"/>
  <c r="K71" i="5"/>
  <c r="K256" i="5"/>
  <c r="K167" i="5"/>
  <c r="K23" i="5"/>
  <c r="K143" i="5"/>
  <c r="K203" i="5"/>
  <c r="K77" i="5"/>
  <c r="K141" i="5"/>
  <c r="K176" i="5"/>
  <c r="K232" i="5"/>
  <c r="K240" i="5"/>
  <c r="K158" i="5"/>
  <c r="K301" i="5"/>
  <c r="K205" i="5"/>
  <c r="K72" i="5"/>
  <c r="K75" i="5"/>
  <c r="K231" i="5"/>
  <c r="K146" i="5"/>
  <c r="K164" i="5"/>
  <c r="K226" i="5"/>
  <c r="K236" i="5"/>
  <c r="K102" i="5"/>
  <c r="K155" i="5"/>
  <c r="K21" i="5"/>
  <c r="K135" i="5"/>
  <c r="K161" i="5"/>
  <c r="K80" i="5"/>
  <c r="K283" i="5"/>
  <c r="K27" i="5"/>
  <c r="K84" i="5"/>
  <c r="K195" i="5"/>
  <c r="K274" i="5"/>
  <c r="K46" i="5"/>
  <c r="K92" i="5"/>
  <c r="K34" i="5"/>
  <c r="K7" i="5"/>
  <c r="K139" i="5"/>
  <c r="K186" i="5"/>
  <c r="K175" i="5"/>
  <c r="K114" i="5"/>
  <c r="K201" i="5"/>
  <c r="K96" i="5"/>
  <c r="K166" i="5"/>
  <c r="K172" i="5"/>
  <c r="K43" i="5"/>
  <c r="K38" i="5"/>
  <c r="K291" i="5"/>
  <c r="K160" i="5"/>
  <c r="K149" i="5"/>
  <c r="K113" i="5"/>
  <c r="K277" i="5"/>
  <c r="AM12" i="3"/>
  <c r="AP3" i="3"/>
  <c r="AO3" i="3"/>
  <c r="AN3" i="3"/>
  <c r="AL2" i="3"/>
  <c r="AM18" i="3"/>
  <c r="AT21" i="3"/>
  <c r="AU21" i="3" s="1"/>
  <c r="AS22" i="3"/>
  <c r="AL20" i="3"/>
  <c r="AP19" i="3"/>
  <c r="AO19" i="3"/>
  <c r="AN19" i="3"/>
  <c r="AM19" i="3" l="1"/>
  <c r="AM3" i="3"/>
  <c r="AL21" i="3"/>
  <c r="AP20" i="3"/>
  <c r="AO20" i="3"/>
  <c r="AN20" i="3"/>
  <c r="AS23" i="3"/>
  <c r="AT22" i="3"/>
  <c r="AU22" i="3" s="1"/>
  <c r="AP2" i="3"/>
  <c r="AO2" i="3"/>
  <c r="AN2" i="3"/>
  <c r="AM20" i="3" l="1"/>
  <c r="AM2" i="3"/>
  <c r="AS24" i="3"/>
  <c r="AT23" i="3"/>
  <c r="AU23" i="3" s="1"/>
  <c r="AN21" i="3"/>
  <c r="AO21" i="3"/>
  <c r="AL22" i="3"/>
  <c r="AP21" i="3"/>
  <c r="AT24" i="3" l="1"/>
  <c r="AU24" i="3" s="1"/>
  <c r="AS25" i="3"/>
  <c r="AP22" i="3"/>
  <c r="AO22" i="3"/>
  <c r="AN22" i="3"/>
  <c r="AL23" i="3"/>
  <c r="AM21" i="3"/>
  <c r="AM22" i="3" l="1"/>
  <c r="AL24" i="3"/>
  <c r="AP23" i="3"/>
  <c r="AO23" i="3"/>
  <c r="AN23" i="3"/>
  <c r="AS26" i="3"/>
  <c r="AT25" i="3"/>
  <c r="AU25" i="3" s="1"/>
  <c r="AM23" i="3" l="1"/>
  <c r="AT26" i="3"/>
  <c r="AU26" i="3" s="1"/>
  <c r="AS27" i="3"/>
  <c r="AL25" i="3"/>
  <c r="AP24" i="3"/>
  <c r="AO24" i="3"/>
  <c r="AN24" i="3"/>
  <c r="AM24" i="3" l="1"/>
  <c r="AL26" i="3"/>
  <c r="AP25" i="3"/>
  <c r="AO25" i="3"/>
  <c r="AN25" i="3"/>
  <c r="AS28" i="3"/>
  <c r="AT27" i="3"/>
  <c r="AU27" i="3" s="1"/>
  <c r="AM25" i="3" l="1"/>
  <c r="AT28" i="3"/>
  <c r="AU28" i="3" s="1"/>
  <c r="AS29" i="3"/>
  <c r="AL27" i="3"/>
  <c r="AP26" i="3"/>
  <c r="AO26" i="3"/>
  <c r="AN26" i="3"/>
  <c r="AM26" i="3" l="1"/>
  <c r="AL28" i="3"/>
  <c r="AO27" i="3"/>
  <c r="AN27" i="3"/>
  <c r="AP27" i="3"/>
  <c r="AS30" i="3"/>
  <c r="AT29" i="3"/>
  <c r="AU29" i="3" s="1"/>
  <c r="AS31" i="3" l="1"/>
  <c r="AT30" i="3"/>
  <c r="AU30" i="3" s="1"/>
  <c r="AM27" i="3"/>
  <c r="AP28" i="3"/>
  <c r="AL29" i="3"/>
  <c r="AO28" i="3"/>
  <c r="AN28" i="3"/>
  <c r="AM28" i="3" l="1"/>
  <c r="AP29" i="3"/>
  <c r="AL30" i="3"/>
  <c r="AO29" i="3"/>
  <c r="AN29" i="3"/>
  <c r="AT31" i="3"/>
  <c r="AU31" i="3" s="1"/>
  <c r="AS32" i="3"/>
  <c r="AM29" i="3" l="1"/>
  <c r="AT32" i="3"/>
  <c r="AU32" i="3" s="1"/>
  <c r="AS33" i="3"/>
  <c r="AN30" i="3"/>
  <c r="AO30" i="3"/>
  <c r="AL31" i="3"/>
  <c r="AP30" i="3"/>
  <c r="AL32" i="3" l="1"/>
  <c r="AP31" i="3"/>
  <c r="AO31" i="3"/>
  <c r="AN31" i="3"/>
  <c r="AM30" i="3"/>
  <c r="AT33" i="3"/>
  <c r="AU33" i="3" s="1"/>
  <c r="AS34" i="3"/>
  <c r="AM31" i="3" l="1"/>
  <c r="AS35" i="3"/>
  <c r="AT34" i="3"/>
  <c r="AU34" i="3" s="1"/>
  <c r="AL33" i="3"/>
  <c r="AO32" i="3"/>
  <c r="AN32" i="3"/>
  <c r="AP32" i="3"/>
  <c r="AM32" i="3" l="1"/>
  <c r="AN33" i="3"/>
  <c r="AL34" i="3"/>
  <c r="AP33" i="3"/>
  <c r="AO33" i="3"/>
  <c r="AT35" i="3"/>
  <c r="AU35" i="3" s="1"/>
  <c r="AS36" i="3"/>
  <c r="AS37" i="3" l="1"/>
  <c r="AT36" i="3"/>
  <c r="AU36" i="3" s="1"/>
  <c r="AO34" i="3"/>
  <c r="AP34" i="3"/>
  <c r="AN34" i="3"/>
  <c r="AL35" i="3"/>
  <c r="AM33" i="3"/>
  <c r="AM34" i="3" l="1"/>
  <c r="AN35" i="3"/>
  <c r="AP35" i="3"/>
  <c r="AO35" i="3"/>
  <c r="AL36" i="3"/>
  <c r="AT37" i="3"/>
  <c r="AU37" i="3" s="1"/>
  <c r="AS38" i="3"/>
  <c r="AS39" i="3" l="1"/>
  <c r="AT38" i="3"/>
  <c r="AU38" i="3" s="1"/>
  <c r="AO36" i="3"/>
  <c r="AP36" i="3"/>
  <c r="AN36" i="3"/>
  <c r="AL37" i="3"/>
  <c r="AM35" i="3"/>
  <c r="AM36" i="3" l="1"/>
  <c r="AN37" i="3"/>
  <c r="AL38" i="3"/>
  <c r="AP37" i="3"/>
  <c r="AO37" i="3"/>
  <c r="AS40" i="3"/>
  <c r="AT39" i="3"/>
  <c r="AU39" i="3" s="1"/>
  <c r="AT40" i="3" l="1"/>
  <c r="AU40" i="3" s="1"/>
  <c r="AS41" i="3"/>
  <c r="AO38" i="3"/>
  <c r="AL39" i="3"/>
  <c r="AP38" i="3"/>
  <c r="AN38" i="3"/>
  <c r="AM37" i="3"/>
  <c r="AM38" i="3" l="1"/>
  <c r="AO39" i="3"/>
  <c r="AP39" i="3"/>
  <c r="AN39" i="3"/>
  <c r="AL40" i="3"/>
  <c r="AT41" i="3"/>
  <c r="AU41" i="3" s="1"/>
  <c r="AS42" i="3"/>
  <c r="AM39" i="3" l="1"/>
  <c r="AN40" i="3"/>
  <c r="AP40" i="3"/>
  <c r="AO40" i="3"/>
  <c r="AL41" i="3"/>
  <c r="AT42" i="3"/>
  <c r="AU42" i="3" s="1"/>
  <c r="AS43" i="3"/>
  <c r="AT43" i="3" l="1"/>
  <c r="AU43" i="3" s="1"/>
  <c r="AS44" i="3"/>
  <c r="AO41" i="3"/>
  <c r="AP41" i="3"/>
  <c r="AN41" i="3"/>
  <c r="AL42" i="3"/>
  <c r="AM40" i="3"/>
  <c r="AM41" i="3" l="1"/>
  <c r="AP42" i="3"/>
  <c r="AL43" i="3"/>
  <c r="AO42" i="3"/>
  <c r="AN42" i="3"/>
  <c r="AT44" i="3"/>
  <c r="AU44" i="3" s="1"/>
  <c r="AS45" i="3"/>
  <c r="AM42" i="3" l="1"/>
  <c r="AS46" i="3"/>
  <c r="AT45" i="3"/>
  <c r="AU45" i="3" s="1"/>
  <c r="AL44" i="3"/>
  <c r="AO43" i="3"/>
  <c r="AP43" i="3"/>
  <c r="AN43" i="3"/>
  <c r="AM43" i="3" l="1"/>
  <c r="AL45" i="3"/>
  <c r="AO44" i="3"/>
  <c r="AP44" i="3"/>
  <c r="AN44" i="3"/>
  <c r="AT46" i="3"/>
  <c r="AU46" i="3" s="1"/>
  <c r="AS47" i="3"/>
  <c r="AM44" i="3" l="1"/>
  <c r="AS48" i="3"/>
  <c r="AT47" i="3"/>
  <c r="AU47" i="3" s="1"/>
  <c r="AL46" i="3"/>
  <c r="AO45" i="3"/>
  <c r="AN45" i="3"/>
  <c r="AP45" i="3"/>
  <c r="AM45" i="3" l="1"/>
  <c r="AN46" i="3"/>
  <c r="AP46" i="3"/>
  <c r="AO46" i="3"/>
  <c r="AL47" i="3"/>
  <c r="AT48" i="3"/>
  <c r="AU48" i="3" s="1"/>
  <c r="AS49" i="3"/>
  <c r="AT49" i="3" l="1"/>
  <c r="AU49" i="3" s="1"/>
  <c r="AS50" i="3"/>
  <c r="AL48" i="3"/>
  <c r="AP47" i="3"/>
  <c r="AO47" i="3"/>
  <c r="AN47" i="3"/>
  <c r="AM46" i="3"/>
  <c r="AM47" i="3" l="1"/>
  <c r="AL49" i="3"/>
  <c r="AO48" i="3"/>
  <c r="AN48" i="3"/>
  <c r="AP48" i="3"/>
  <c r="AT50" i="3"/>
  <c r="AU50" i="3" s="1"/>
  <c r="AS51" i="3"/>
  <c r="AM48" i="3" l="1"/>
  <c r="AT51" i="3"/>
  <c r="AU51" i="3" s="1"/>
  <c r="AS52" i="3"/>
  <c r="AN49" i="3"/>
  <c r="AP49" i="3"/>
  <c r="AO49" i="3"/>
  <c r="AL50" i="3"/>
  <c r="AP50" i="3" l="1"/>
  <c r="AL51" i="3"/>
  <c r="AO50" i="3"/>
  <c r="AN50" i="3"/>
  <c r="AM49" i="3"/>
  <c r="AS53" i="3"/>
  <c r="AT52" i="3"/>
  <c r="AU52" i="3" s="1"/>
  <c r="AM50" i="3" l="1"/>
  <c r="AT53" i="3"/>
  <c r="AU53" i="3" s="1"/>
  <c r="AS54" i="3"/>
  <c r="AO51" i="3"/>
  <c r="AN51" i="3"/>
  <c r="AP51" i="3"/>
  <c r="AL52" i="3"/>
  <c r="AL53" i="3" l="1"/>
  <c r="AP52" i="3"/>
  <c r="AO52" i="3"/>
  <c r="AN52" i="3"/>
  <c r="AM51" i="3"/>
  <c r="AS55" i="3"/>
  <c r="AT54" i="3"/>
  <c r="AU54" i="3" s="1"/>
  <c r="AM52" i="3" l="1"/>
  <c r="AS56" i="3"/>
  <c r="AT55" i="3"/>
  <c r="AU55" i="3" s="1"/>
  <c r="AN53" i="3"/>
  <c r="AO53" i="3"/>
  <c r="AL54" i="3"/>
  <c r="AP53" i="3"/>
  <c r="AL55" i="3" l="1"/>
  <c r="AP54" i="3"/>
  <c r="AO54" i="3"/>
  <c r="AN54" i="3"/>
  <c r="AM53" i="3"/>
  <c r="AS57" i="3"/>
  <c r="AT56" i="3"/>
  <c r="AU56" i="3" s="1"/>
  <c r="AM54" i="3" l="1"/>
  <c r="AS58" i="3"/>
  <c r="AT57" i="3"/>
  <c r="AU57" i="3" s="1"/>
  <c r="AN55" i="3"/>
  <c r="AL56" i="3"/>
  <c r="AP55" i="3"/>
  <c r="AO55" i="3"/>
  <c r="AP56" i="3" l="1"/>
  <c r="AN56" i="3"/>
  <c r="AO56" i="3"/>
  <c r="AL57" i="3"/>
  <c r="AM55" i="3"/>
  <c r="AT58" i="3"/>
  <c r="AU58" i="3" s="1"/>
  <c r="AS59" i="3"/>
  <c r="AT59" i="3" l="1"/>
  <c r="AU59" i="3" s="1"/>
  <c r="AS60" i="3"/>
  <c r="AP57" i="3"/>
  <c r="AL58" i="3"/>
  <c r="AO57" i="3"/>
  <c r="AN57" i="3"/>
  <c r="AM56" i="3"/>
  <c r="AM57" i="3" l="1"/>
  <c r="AP58" i="3"/>
  <c r="AO58" i="3"/>
  <c r="AN58" i="3"/>
  <c r="AL59" i="3"/>
  <c r="AS61" i="3"/>
  <c r="AT60" i="3"/>
  <c r="AU60" i="3" s="1"/>
  <c r="AM58" i="3" l="1"/>
  <c r="AT61" i="3"/>
  <c r="AU61" i="3" s="1"/>
  <c r="AS62" i="3"/>
  <c r="AP59" i="3"/>
  <c r="AL60" i="3"/>
  <c r="AO59" i="3"/>
  <c r="AN59" i="3"/>
  <c r="AM59" i="3" l="1"/>
  <c r="AL61" i="3"/>
  <c r="AO60" i="3"/>
  <c r="AN60" i="3"/>
  <c r="AP60" i="3"/>
  <c r="AS63" i="3"/>
  <c r="AT62" i="3"/>
  <c r="AU62" i="3" s="1"/>
  <c r="AM60" i="3" l="1"/>
  <c r="AS64" i="3"/>
  <c r="AT63" i="3"/>
  <c r="AU63" i="3" s="1"/>
  <c r="AL62" i="3"/>
  <c r="AO61" i="3"/>
  <c r="AP61" i="3"/>
  <c r="AN61" i="3"/>
  <c r="AM61" i="3" l="1"/>
  <c r="AP62" i="3"/>
  <c r="AL63" i="3"/>
  <c r="AO62" i="3"/>
  <c r="AN62" i="3"/>
  <c r="AS65" i="3"/>
  <c r="AT64" i="3"/>
  <c r="AU64" i="3" s="1"/>
  <c r="AM62" i="3" l="1"/>
  <c r="AS66" i="3"/>
  <c r="AT65" i="3"/>
  <c r="AU65" i="3" s="1"/>
  <c r="AN63" i="3"/>
  <c r="AL64" i="3"/>
  <c r="AP63" i="3"/>
  <c r="AO63" i="3"/>
  <c r="AP64" i="3" l="1"/>
  <c r="AN64" i="3"/>
  <c r="AO64" i="3"/>
  <c r="AL65" i="3"/>
  <c r="AM63" i="3"/>
  <c r="AT66" i="3"/>
  <c r="AU66" i="3" s="1"/>
  <c r="AS67" i="3"/>
  <c r="AS68" i="3" l="1"/>
  <c r="AT67" i="3"/>
  <c r="AU67" i="3" s="1"/>
  <c r="AP65" i="3"/>
  <c r="AL66" i="3"/>
  <c r="AO65" i="3"/>
  <c r="AN65" i="3"/>
  <c r="AM64" i="3"/>
  <c r="AM65" i="3" l="1"/>
  <c r="AP66" i="3"/>
  <c r="AO66" i="3"/>
  <c r="AN66" i="3"/>
  <c r="AL67" i="3"/>
  <c r="AS69" i="3"/>
  <c r="AT68" i="3"/>
  <c r="AU68" i="3" s="1"/>
  <c r="AM66" i="3" l="1"/>
  <c r="AT69" i="3"/>
  <c r="AU69" i="3" s="1"/>
  <c r="AS70" i="3"/>
  <c r="AP67" i="3"/>
  <c r="AL68" i="3"/>
  <c r="AO67" i="3"/>
  <c r="AN67" i="3"/>
  <c r="AM67" i="3" l="1"/>
  <c r="AO68" i="3"/>
  <c r="AL69" i="3"/>
  <c r="AN68" i="3"/>
  <c r="AP68" i="3"/>
  <c r="AT70" i="3"/>
  <c r="AU70" i="3" s="1"/>
  <c r="AS71" i="3"/>
  <c r="AM68" i="3" l="1"/>
  <c r="AS72" i="3"/>
  <c r="AT71" i="3"/>
  <c r="AU71" i="3" s="1"/>
  <c r="AP69" i="3"/>
  <c r="AL70" i="3"/>
  <c r="AO69" i="3"/>
  <c r="AN69" i="3"/>
  <c r="AM69" i="3" l="1"/>
  <c r="AO70" i="3"/>
  <c r="AN70" i="3"/>
  <c r="AL71" i="3"/>
  <c r="AP70" i="3"/>
  <c r="AS73" i="3"/>
  <c r="AT72" i="3"/>
  <c r="AU72" i="3" s="1"/>
  <c r="AT73" i="3" l="1"/>
  <c r="AU73" i="3" s="1"/>
  <c r="AS74" i="3"/>
  <c r="AN71" i="3"/>
  <c r="AP71" i="3"/>
  <c r="AO71" i="3"/>
  <c r="AL72" i="3"/>
  <c r="AM70" i="3"/>
  <c r="AL73" i="3" l="1"/>
  <c r="AO72" i="3"/>
  <c r="AN72" i="3"/>
  <c r="AP72" i="3"/>
  <c r="AM71" i="3"/>
  <c r="AT74" i="3"/>
  <c r="AU74" i="3" s="1"/>
  <c r="AS75" i="3"/>
  <c r="AM72" i="3" l="1"/>
  <c r="AS76" i="3"/>
  <c r="AT75" i="3"/>
  <c r="AU75" i="3" s="1"/>
  <c r="AP73" i="3"/>
  <c r="AO73" i="3"/>
  <c r="AL74" i="3"/>
  <c r="AN73" i="3"/>
  <c r="AM73" i="3" l="1"/>
  <c r="AP74" i="3"/>
  <c r="AL75" i="3"/>
  <c r="AN74" i="3"/>
  <c r="AO74" i="3"/>
  <c r="AT76" i="3"/>
  <c r="AU76" i="3" s="1"/>
  <c r="AS77" i="3"/>
  <c r="AT77" i="3" l="1"/>
  <c r="AU77" i="3" s="1"/>
  <c r="AS78" i="3"/>
  <c r="AM74" i="3"/>
  <c r="AN75" i="3"/>
  <c r="AL76" i="3"/>
  <c r="AP75" i="3"/>
  <c r="AO75" i="3"/>
  <c r="AL77" i="3" l="1"/>
  <c r="AO76" i="3"/>
  <c r="AN76" i="3"/>
  <c r="AP76" i="3"/>
  <c r="AM75" i="3"/>
  <c r="AT78" i="3"/>
  <c r="AU78" i="3" s="1"/>
  <c r="AS79" i="3"/>
  <c r="AM76" i="3" l="1"/>
  <c r="AS80" i="3"/>
  <c r="AT79" i="3"/>
  <c r="AU79" i="3" s="1"/>
  <c r="AP77" i="3"/>
  <c r="AL78" i="3"/>
  <c r="AO77" i="3"/>
  <c r="AN77" i="3"/>
  <c r="AM77" i="3" l="1"/>
  <c r="AP78" i="3"/>
  <c r="AO78" i="3"/>
  <c r="AN78" i="3"/>
  <c r="AL79" i="3"/>
  <c r="AS81" i="3"/>
  <c r="AT80" i="3"/>
  <c r="AU80" i="3" s="1"/>
  <c r="AM78" i="3" l="1"/>
  <c r="AT81" i="3"/>
  <c r="AU81" i="3" s="1"/>
  <c r="AS82" i="3"/>
  <c r="AN79" i="3"/>
  <c r="AP79" i="3"/>
  <c r="AO79" i="3"/>
  <c r="AL80" i="3"/>
  <c r="AL81" i="3" l="1"/>
  <c r="AO80" i="3"/>
  <c r="AN80" i="3"/>
  <c r="AP80" i="3"/>
  <c r="AM79" i="3"/>
  <c r="AT82" i="3"/>
  <c r="AU82" i="3" s="1"/>
  <c r="AS83" i="3"/>
  <c r="AM80" i="3" l="1"/>
  <c r="AS84" i="3"/>
  <c r="AT83" i="3"/>
  <c r="AU83" i="3" s="1"/>
  <c r="AP81" i="3"/>
  <c r="AL82" i="3"/>
  <c r="AO81" i="3"/>
  <c r="AN81" i="3"/>
  <c r="AM81" i="3" l="1"/>
  <c r="AP82" i="3"/>
  <c r="AL83" i="3"/>
  <c r="AO82" i="3"/>
  <c r="AN82" i="3"/>
  <c r="AT84" i="3"/>
  <c r="AU84" i="3" s="1"/>
  <c r="AS85" i="3"/>
  <c r="AM82" i="3" l="1"/>
  <c r="AT85" i="3"/>
  <c r="AU85" i="3" s="1"/>
  <c r="AS86" i="3"/>
  <c r="AN83" i="3"/>
  <c r="AO83" i="3"/>
  <c r="AL84" i="3"/>
  <c r="AP83" i="3"/>
  <c r="AM83" i="3" l="1"/>
  <c r="AL85" i="3"/>
  <c r="AO84" i="3"/>
  <c r="AP84" i="3"/>
  <c r="AN84" i="3"/>
  <c r="AT86" i="3"/>
  <c r="AU86" i="3" s="1"/>
  <c r="AS87" i="3"/>
  <c r="AS88" i="3" l="1"/>
  <c r="AT87" i="3"/>
  <c r="AU87" i="3" s="1"/>
  <c r="AM84" i="3"/>
  <c r="AP85" i="3"/>
  <c r="AL86" i="3"/>
  <c r="AO85" i="3"/>
  <c r="AN85" i="3"/>
  <c r="AM85" i="3" l="1"/>
  <c r="AP86" i="3"/>
  <c r="AO86" i="3"/>
  <c r="AN86" i="3"/>
  <c r="AL87" i="3"/>
  <c r="AS89" i="3"/>
  <c r="AT88" i="3"/>
  <c r="AU88" i="3" s="1"/>
  <c r="AM86" i="3" l="1"/>
  <c r="AT89" i="3"/>
  <c r="AU89" i="3" s="1"/>
  <c r="AS90" i="3"/>
  <c r="AN87" i="3"/>
  <c r="AP87" i="3"/>
  <c r="AO87" i="3"/>
  <c r="AL88" i="3"/>
  <c r="AL89" i="3" l="1"/>
  <c r="AO88" i="3"/>
  <c r="AN88" i="3"/>
  <c r="AP88" i="3"/>
  <c r="AM87" i="3"/>
  <c r="AT90" i="3"/>
  <c r="AU90" i="3" s="1"/>
  <c r="AS91" i="3"/>
  <c r="AM88" i="3" l="1"/>
  <c r="AS92" i="3"/>
  <c r="AT91" i="3"/>
  <c r="AU91" i="3" s="1"/>
  <c r="AP89" i="3"/>
  <c r="AL90" i="3"/>
  <c r="AO89" i="3"/>
  <c r="AN89" i="3"/>
  <c r="AM89" i="3" l="1"/>
  <c r="AP90" i="3"/>
  <c r="AN90" i="3"/>
  <c r="AL91" i="3"/>
  <c r="AO90" i="3"/>
  <c r="AS93" i="3"/>
  <c r="AT92" i="3"/>
  <c r="AU92" i="3" s="1"/>
  <c r="AN91" i="3" l="1"/>
  <c r="AP91" i="3"/>
  <c r="AO91" i="3"/>
  <c r="AL92" i="3"/>
  <c r="AT93" i="3"/>
  <c r="AU93" i="3" s="1"/>
  <c r="AS94" i="3"/>
  <c r="AM90" i="3"/>
  <c r="AS95" i="3" l="1"/>
  <c r="AT94" i="3"/>
  <c r="AU94" i="3" s="1"/>
  <c r="AL93" i="3"/>
  <c r="AO92" i="3"/>
  <c r="AP92" i="3"/>
  <c r="AN92" i="3"/>
  <c r="AM91" i="3"/>
  <c r="AM92" i="3" l="1"/>
  <c r="AP93" i="3"/>
  <c r="AL94" i="3"/>
  <c r="AO93" i="3"/>
  <c r="AN93" i="3"/>
  <c r="AT95" i="3"/>
  <c r="AU95" i="3" s="1"/>
  <c r="AS96" i="3"/>
  <c r="AM93" i="3" l="1"/>
  <c r="AS97" i="3"/>
  <c r="AT96" i="3"/>
  <c r="AU96" i="3" s="1"/>
  <c r="AL95" i="3"/>
  <c r="AP94" i="3"/>
  <c r="AO94" i="3"/>
  <c r="AN94" i="3"/>
  <c r="AM94" i="3" l="1"/>
  <c r="AN95" i="3"/>
  <c r="AL96" i="3"/>
  <c r="AP95" i="3"/>
  <c r="AO95" i="3"/>
  <c r="AS98" i="3"/>
  <c r="AT97" i="3"/>
  <c r="AU97" i="3" s="1"/>
  <c r="AS99" i="3" l="1"/>
  <c r="AT98" i="3"/>
  <c r="AU98" i="3" s="1"/>
  <c r="AP96" i="3"/>
  <c r="AL97" i="3"/>
  <c r="AO96" i="3"/>
  <c r="AN96" i="3"/>
  <c r="AM95" i="3"/>
  <c r="AM96" i="3" l="1"/>
  <c r="AN97" i="3"/>
  <c r="AP97" i="3"/>
  <c r="AL98" i="3"/>
  <c r="AO97" i="3"/>
  <c r="AS100" i="3"/>
  <c r="AT99" i="3"/>
  <c r="AU99" i="3" s="1"/>
  <c r="AT100" i="3" l="1"/>
  <c r="AU100" i="3" s="1"/>
  <c r="AS101" i="3"/>
  <c r="AP98" i="3"/>
  <c r="AL99" i="3"/>
  <c r="AN98" i="3"/>
  <c r="AO98" i="3"/>
  <c r="AM97" i="3"/>
  <c r="AM98" i="3" l="1"/>
  <c r="AP99" i="3"/>
  <c r="AL100" i="3"/>
  <c r="AO99" i="3"/>
  <c r="AN99" i="3"/>
  <c r="AS102" i="3"/>
  <c r="AT101" i="3"/>
  <c r="AU101" i="3" s="1"/>
  <c r="AM99" i="3" l="1"/>
  <c r="AS103" i="3"/>
  <c r="AT102" i="3"/>
  <c r="AU102" i="3" s="1"/>
  <c r="AP100" i="3"/>
  <c r="AL101" i="3"/>
  <c r="AO100" i="3"/>
  <c r="AN100" i="3"/>
  <c r="AM100" i="3" l="1"/>
  <c r="AP101" i="3"/>
  <c r="AL102" i="3"/>
  <c r="AO101" i="3"/>
  <c r="AN101" i="3"/>
  <c r="AT103" i="3"/>
  <c r="AU103" i="3" s="1"/>
  <c r="AS104" i="3"/>
  <c r="AM101" i="3" l="1"/>
  <c r="AL103" i="3"/>
  <c r="AO102" i="3"/>
  <c r="AN102" i="3"/>
  <c r="AP102" i="3"/>
  <c r="AS105" i="3"/>
  <c r="AT104" i="3"/>
  <c r="AU104" i="3" s="1"/>
  <c r="AS106" i="3" l="1"/>
  <c r="AT105" i="3"/>
  <c r="AU105" i="3" s="1"/>
  <c r="AM102" i="3"/>
  <c r="AP103" i="3"/>
  <c r="AL104" i="3"/>
  <c r="AO103" i="3"/>
  <c r="AN103" i="3"/>
  <c r="AM103" i="3" l="1"/>
  <c r="AP104" i="3"/>
  <c r="AL105" i="3"/>
  <c r="AO104" i="3"/>
  <c r="AN104" i="3"/>
  <c r="AS107" i="3"/>
  <c r="AT106" i="3"/>
  <c r="AU106" i="3" s="1"/>
  <c r="AM104" i="3" l="1"/>
  <c r="AS108" i="3"/>
  <c r="AT107" i="3"/>
  <c r="AU107" i="3" s="1"/>
  <c r="AN105" i="3"/>
  <c r="AP105" i="3"/>
  <c r="AL106" i="3"/>
  <c r="AO105" i="3"/>
  <c r="AP106" i="3" l="1"/>
  <c r="AL107" i="3"/>
  <c r="AO106" i="3"/>
  <c r="AN106" i="3"/>
  <c r="AM105" i="3"/>
  <c r="AT108" i="3"/>
  <c r="AU108" i="3" s="1"/>
  <c r="AS109" i="3"/>
  <c r="AM106" i="3" l="1"/>
  <c r="AS110" i="3"/>
  <c r="AT109" i="3"/>
  <c r="AU109" i="3" s="1"/>
  <c r="AP107" i="3"/>
  <c r="AL108" i="3"/>
  <c r="AO107" i="3"/>
  <c r="AN107" i="3"/>
  <c r="AM107" i="3" l="1"/>
  <c r="AP108" i="3"/>
  <c r="AL109" i="3"/>
  <c r="AO108" i="3"/>
  <c r="AN108" i="3"/>
  <c r="AS111" i="3"/>
  <c r="AT110" i="3"/>
  <c r="AU110" i="3" s="1"/>
  <c r="AM108" i="3" l="1"/>
  <c r="AT111" i="3"/>
  <c r="AU111" i="3" s="1"/>
  <c r="AS112" i="3"/>
  <c r="AP109" i="3"/>
  <c r="AL110" i="3"/>
  <c r="AO109" i="3"/>
  <c r="AN109" i="3"/>
  <c r="AM109" i="3" l="1"/>
  <c r="AL111" i="3"/>
  <c r="AO110" i="3"/>
  <c r="AN110" i="3"/>
  <c r="AP110" i="3"/>
  <c r="AS113" i="3"/>
  <c r="AT112" i="3"/>
  <c r="AU112" i="3" s="1"/>
  <c r="AS114" i="3" l="1"/>
  <c r="AT113" i="3"/>
  <c r="AU113" i="3" s="1"/>
  <c r="AM110" i="3"/>
  <c r="AP111" i="3"/>
  <c r="AL112" i="3"/>
  <c r="AO111" i="3"/>
  <c r="AN111" i="3"/>
  <c r="AM111" i="3" l="1"/>
  <c r="AP112" i="3"/>
  <c r="AL113" i="3"/>
  <c r="AO112" i="3"/>
  <c r="AN112" i="3"/>
  <c r="AS115" i="3"/>
  <c r="AT114" i="3"/>
  <c r="AU114" i="3" s="1"/>
  <c r="AM112" i="3" l="1"/>
  <c r="AS116" i="3"/>
  <c r="AT115" i="3"/>
  <c r="AU115" i="3" s="1"/>
  <c r="AN113" i="3"/>
  <c r="AP113" i="3"/>
  <c r="AL114" i="3"/>
  <c r="AO113" i="3"/>
  <c r="AP114" i="3" l="1"/>
  <c r="AL115" i="3"/>
  <c r="AO114" i="3"/>
  <c r="AN114" i="3"/>
  <c r="AM113" i="3"/>
  <c r="AT116" i="3"/>
  <c r="AU116" i="3" s="1"/>
  <c r="AS117" i="3"/>
  <c r="AM114" i="3" l="1"/>
  <c r="AS118" i="3"/>
  <c r="AT117" i="3"/>
  <c r="AU117" i="3" s="1"/>
  <c r="AP115" i="3"/>
  <c r="AL116" i="3"/>
  <c r="AO115" i="3"/>
  <c r="AN115" i="3"/>
  <c r="AM115" i="3" l="1"/>
  <c r="AP116" i="3"/>
  <c r="AL117" i="3"/>
  <c r="AO116" i="3"/>
  <c r="AN116" i="3"/>
  <c r="AS119" i="3"/>
  <c r="AT118" i="3"/>
  <c r="AU118" i="3" s="1"/>
  <c r="AM116" i="3" l="1"/>
  <c r="AT119" i="3"/>
  <c r="AU119" i="3" s="1"/>
  <c r="AS120" i="3"/>
  <c r="AP117" i="3"/>
  <c r="AL118" i="3"/>
  <c r="AO117" i="3"/>
  <c r="AN117" i="3"/>
  <c r="AM117" i="3" l="1"/>
  <c r="AL119" i="3"/>
  <c r="AO118" i="3"/>
  <c r="AN118" i="3"/>
  <c r="AP118" i="3"/>
  <c r="AS121" i="3"/>
  <c r="AT120" i="3"/>
  <c r="AU120" i="3" s="1"/>
  <c r="AM118" i="3" l="1"/>
  <c r="AS122" i="3"/>
  <c r="AT121" i="3"/>
  <c r="AU121" i="3" s="1"/>
  <c r="AP119" i="3"/>
  <c r="AL120" i="3"/>
  <c r="AO119" i="3"/>
  <c r="AN119" i="3"/>
  <c r="AM119" i="3" l="1"/>
  <c r="AP120" i="3"/>
  <c r="AL121" i="3"/>
  <c r="AO120" i="3"/>
  <c r="AN120" i="3"/>
  <c r="AS123" i="3"/>
  <c r="AT122" i="3"/>
  <c r="AU122" i="3" s="1"/>
  <c r="AM120" i="3" l="1"/>
  <c r="AS124" i="3"/>
  <c r="AT123" i="3"/>
  <c r="AU123" i="3" s="1"/>
  <c r="AN121" i="3"/>
  <c r="AP121" i="3"/>
  <c r="AL122" i="3"/>
  <c r="AO121" i="3"/>
  <c r="AP122" i="3" l="1"/>
  <c r="AL123" i="3"/>
  <c r="AO122" i="3"/>
  <c r="AN122" i="3"/>
  <c r="AM121" i="3"/>
  <c r="AT124" i="3"/>
  <c r="AU124" i="3" s="1"/>
  <c r="AS125" i="3"/>
  <c r="AM122" i="3" l="1"/>
  <c r="AS126" i="3"/>
  <c r="AT125" i="3"/>
  <c r="AU125" i="3" s="1"/>
  <c r="AP123" i="3"/>
  <c r="AL124" i="3"/>
  <c r="AO123" i="3"/>
  <c r="AN123" i="3"/>
  <c r="AM123" i="3" l="1"/>
  <c r="AP124" i="3"/>
  <c r="AL125" i="3"/>
  <c r="AO124" i="3"/>
  <c r="AN124" i="3"/>
  <c r="AS127" i="3"/>
  <c r="AT126" i="3"/>
  <c r="AU126" i="3" s="1"/>
  <c r="AM124" i="3" l="1"/>
  <c r="AT127" i="3"/>
  <c r="AU127" i="3" s="1"/>
  <c r="AS128" i="3"/>
  <c r="AP125" i="3"/>
  <c r="AL126" i="3"/>
  <c r="AO125" i="3"/>
  <c r="AN125" i="3"/>
  <c r="AM125" i="3" l="1"/>
  <c r="AL127" i="3"/>
  <c r="AO126" i="3"/>
  <c r="AN126" i="3"/>
  <c r="AP126" i="3"/>
  <c r="AS129" i="3"/>
  <c r="AT129" i="3" s="1"/>
  <c r="AU129" i="3" s="1"/>
  <c r="AT128" i="3"/>
  <c r="AU128" i="3" s="1"/>
  <c r="AM126" i="3" l="1"/>
  <c r="AP127" i="3"/>
  <c r="AL128" i="3"/>
  <c r="AO127" i="3"/>
  <c r="AN127" i="3"/>
  <c r="AM127" i="3" l="1"/>
  <c r="AP128" i="3"/>
  <c r="AL129" i="3"/>
  <c r="AO128" i="3"/>
  <c r="AN128" i="3"/>
  <c r="AM128" i="3" l="1"/>
  <c r="AN129" i="3"/>
  <c r="AP129" i="3"/>
  <c r="AO129" i="3"/>
  <c r="AM129" i="3" l="1"/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2" i="4"/>
  <c r="A298" i="4" l="1"/>
  <c r="A242" i="4"/>
  <c r="A186" i="4"/>
  <c r="A122" i="4"/>
  <c r="A58" i="4"/>
  <c r="A297" i="4"/>
  <c r="A289" i="4"/>
  <c r="A281" i="4"/>
  <c r="A273" i="4"/>
  <c r="A265" i="4"/>
  <c r="A257" i="4"/>
  <c r="A249" i="4"/>
  <c r="A241" i="4"/>
  <c r="A233" i="4"/>
  <c r="A225" i="4"/>
  <c r="A217" i="4"/>
  <c r="A209" i="4"/>
  <c r="A201" i="4"/>
  <c r="A193" i="4"/>
  <c r="A185" i="4"/>
  <c r="A177" i="4"/>
  <c r="A169" i="4"/>
  <c r="A161" i="4"/>
  <c r="A153" i="4"/>
  <c r="A145" i="4"/>
  <c r="A137" i="4"/>
  <c r="A129" i="4"/>
  <c r="A121" i="4"/>
  <c r="A113" i="4"/>
  <c r="A105" i="4"/>
  <c r="A97" i="4"/>
  <c r="A89" i="4"/>
  <c r="A81" i="4"/>
  <c r="A73" i="4"/>
  <c r="A65" i="4"/>
  <c r="A57" i="4"/>
  <c r="A49" i="4"/>
  <c r="A41" i="4"/>
  <c r="A33" i="4"/>
  <c r="A25" i="4"/>
  <c r="A274" i="4"/>
  <c r="A218" i="4"/>
  <c r="A178" i="4"/>
  <c r="A130" i="4"/>
  <c r="A74" i="4"/>
  <c r="A34" i="4"/>
  <c r="A296" i="4"/>
  <c r="A288" i="4"/>
  <c r="A280" i="4"/>
  <c r="A272" i="4"/>
  <c r="A264" i="4"/>
  <c r="A256" i="4"/>
  <c r="A248" i="4"/>
  <c r="A240" i="4"/>
  <c r="A232" i="4"/>
  <c r="A224" i="4"/>
  <c r="A216" i="4"/>
  <c r="A208" i="4"/>
  <c r="A200" i="4"/>
  <c r="A192" i="4"/>
  <c r="A184" i="4"/>
  <c r="A176" i="4"/>
  <c r="A168" i="4"/>
  <c r="A160" i="4"/>
  <c r="A152" i="4"/>
  <c r="A144" i="4"/>
  <c r="A136" i="4"/>
  <c r="A128" i="4"/>
  <c r="A120" i="4"/>
  <c r="A112" i="4"/>
  <c r="A104" i="4"/>
  <c r="A96" i="4"/>
  <c r="A88" i="4"/>
  <c r="A80" i="4"/>
  <c r="A72" i="4"/>
  <c r="A64" i="4"/>
  <c r="A56" i="4"/>
  <c r="A48" i="4"/>
  <c r="A40" i="4"/>
  <c r="A32" i="4"/>
  <c r="A24" i="4"/>
  <c r="A258" i="4"/>
  <c r="A194" i="4"/>
  <c r="A146" i="4"/>
  <c r="A90" i="4"/>
  <c r="A42" i="4"/>
  <c r="A295" i="4"/>
  <c r="A287" i="4"/>
  <c r="A279" i="4"/>
  <c r="A271" i="4"/>
  <c r="A263" i="4"/>
  <c r="A255" i="4"/>
  <c r="A247" i="4"/>
  <c r="A239" i="4"/>
  <c r="A231" i="4"/>
  <c r="A223" i="4"/>
  <c r="A215" i="4"/>
  <c r="A207" i="4"/>
  <c r="A199" i="4"/>
  <c r="A191" i="4"/>
  <c r="A183" i="4"/>
  <c r="A175" i="4"/>
  <c r="A167" i="4"/>
  <c r="A159" i="4"/>
  <c r="A151" i="4"/>
  <c r="A143" i="4"/>
  <c r="A135" i="4"/>
  <c r="A127" i="4"/>
  <c r="A119" i="4"/>
  <c r="A111" i="4"/>
  <c r="A103" i="4"/>
  <c r="A95" i="4"/>
  <c r="A87" i="4"/>
  <c r="A79" i="4"/>
  <c r="A71" i="4"/>
  <c r="A63" i="4"/>
  <c r="A55" i="4"/>
  <c r="A47" i="4"/>
  <c r="A39" i="4"/>
  <c r="A31" i="4"/>
  <c r="A23" i="4"/>
  <c r="A234" i="4"/>
  <c r="A154" i="4"/>
  <c r="A82" i="4"/>
  <c r="A26" i="4"/>
  <c r="A294" i="4"/>
  <c r="A286" i="4"/>
  <c r="A278" i="4"/>
  <c r="A270" i="4"/>
  <c r="A262" i="4"/>
  <c r="A254" i="4"/>
  <c r="A246" i="4"/>
  <c r="A238" i="4"/>
  <c r="A230" i="4"/>
  <c r="A222" i="4"/>
  <c r="A214" i="4"/>
  <c r="A206" i="4"/>
  <c r="A198" i="4"/>
  <c r="A190" i="4"/>
  <c r="A182" i="4"/>
  <c r="A174" i="4"/>
  <c r="A166" i="4"/>
  <c r="A158" i="4"/>
  <c r="A150" i="4"/>
  <c r="A142" i="4"/>
  <c r="A134" i="4"/>
  <c r="A126" i="4"/>
  <c r="A118" i="4"/>
  <c r="A110" i="4"/>
  <c r="A102" i="4"/>
  <c r="A94" i="4"/>
  <c r="A86" i="4"/>
  <c r="A78" i="4"/>
  <c r="A70" i="4"/>
  <c r="A62" i="4"/>
  <c r="A54" i="4"/>
  <c r="A46" i="4"/>
  <c r="A38" i="4"/>
  <c r="A30" i="4"/>
  <c r="A22" i="4"/>
  <c r="A282" i="4"/>
  <c r="A226" i="4"/>
  <c r="A170" i="4"/>
  <c r="A114" i="4"/>
  <c r="A66" i="4"/>
  <c r="A18" i="4"/>
  <c r="A301" i="4"/>
  <c r="A293" i="4"/>
  <c r="A285" i="4"/>
  <c r="A277" i="4"/>
  <c r="A269" i="4"/>
  <c r="A261" i="4"/>
  <c r="A253" i="4"/>
  <c r="A245" i="4"/>
  <c r="A237" i="4"/>
  <c r="A229" i="4"/>
  <c r="A221" i="4"/>
  <c r="A213" i="4"/>
  <c r="A205" i="4"/>
  <c r="A197" i="4"/>
  <c r="A189" i="4"/>
  <c r="A181" i="4"/>
  <c r="A173" i="4"/>
  <c r="A165" i="4"/>
  <c r="A157" i="4"/>
  <c r="A149" i="4"/>
  <c r="A141" i="4"/>
  <c r="A133" i="4"/>
  <c r="A125" i="4"/>
  <c r="A117" i="4"/>
  <c r="A109" i="4"/>
  <c r="A101" i="4"/>
  <c r="A93" i="4"/>
  <c r="A85" i="4"/>
  <c r="A77" i="4"/>
  <c r="A69" i="4"/>
  <c r="A61" i="4"/>
  <c r="A53" i="4"/>
  <c r="A45" i="4"/>
  <c r="A37" i="4"/>
  <c r="A29" i="4"/>
  <c r="A21" i="4"/>
  <c r="A266" i="4"/>
  <c r="A210" i="4"/>
  <c r="A162" i="4"/>
  <c r="A106" i="4"/>
  <c r="A300" i="4"/>
  <c r="A292" i="4"/>
  <c r="A284" i="4"/>
  <c r="A276" i="4"/>
  <c r="A268" i="4"/>
  <c r="A260" i="4"/>
  <c r="A252" i="4"/>
  <c r="A244" i="4"/>
  <c r="A236" i="4"/>
  <c r="A228" i="4"/>
  <c r="A220" i="4"/>
  <c r="A212" i="4"/>
  <c r="A204" i="4"/>
  <c r="A196" i="4"/>
  <c r="A188" i="4"/>
  <c r="A180" i="4"/>
  <c r="A172" i="4"/>
  <c r="A164" i="4"/>
  <c r="A156" i="4"/>
  <c r="A148" i="4"/>
  <c r="A140" i="4"/>
  <c r="A132" i="4"/>
  <c r="A124" i="4"/>
  <c r="A116" i="4"/>
  <c r="A108" i="4"/>
  <c r="A100" i="4"/>
  <c r="A92" i="4"/>
  <c r="A84" i="4"/>
  <c r="A76" i="4"/>
  <c r="A68" i="4"/>
  <c r="A60" i="4"/>
  <c r="A52" i="4"/>
  <c r="A44" i="4"/>
  <c r="A36" i="4"/>
  <c r="A28" i="4"/>
  <c r="A20" i="4"/>
  <c r="A290" i="4"/>
  <c r="A250" i="4"/>
  <c r="A202" i="4"/>
  <c r="A138" i="4"/>
  <c r="A98" i="4"/>
  <c r="A50" i="4"/>
  <c r="A299" i="4"/>
  <c r="A291" i="4"/>
  <c r="A283" i="4"/>
  <c r="A275" i="4"/>
  <c r="A267" i="4"/>
  <c r="A259" i="4"/>
  <c r="A251" i="4"/>
  <c r="A243" i="4"/>
  <c r="A235" i="4"/>
  <c r="A227" i="4"/>
  <c r="A219" i="4"/>
  <c r="A211" i="4"/>
  <c r="A203" i="4"/>
  <c r="A195" i="4"/>
  <c r="A187" i="4"/>
  <c r="A179" i="4"/>
  <c r="A171" i="4"/>
  <c r="A163" i="4"/>
  <c r="A155" i="4"/>
  <c r="A147" i="4"/>
  <c r="A139" i="4"/>
  <c r="A131" i="4"/>
  <c r="A123" i="4"/>
  <c r="A115" i="4"/>
  <c r="A107" i="4"/>
  <c r="A99" i="4"/>
  <c r="A91" i="4"/>
  <c r="A83" i="4"/>
  <c r="A75" i="4"/>
  <c r="A67" i="4"/>
  <c r="A59" i="4"/>
  <c r="A51" i="4"/>
  <c r="A43" i="4"/>
  <c r="A35" i="4"/>
  <c r="A27" i="4"/>
  <c r="A19" i="4"/>
  <c r="B2" i="4" l="1"/>
  <c r="L299" i="5" l="1"/>
  <c r="J299" i="5" s="1"/>
  <c r="L244" i="5"/>
  <c r="J244" i="5" s="1"/>
  <c r="L228" i="5"/>
  <c r="J228" i="5" s="1"/>
  <c r="L249" i="5"/>
  <c r="J249" i="5" s="1"/>
  <c r="L68" i="5"/>
  <c r="J68" i="5" s="1"/>
  <c r="L91" i="5"/>
  <c r="J91" i="5" s="1"/>
  <c r="L124" i="5"/>
  <c r="J124" i="5" s="1"/>
  <c r="L157" i="5"/>
  <c r="J157" i="5" s="1"/>
  <c r="L145" i="5"/>
  <c r="J145" i="5" s="1"/>
  <c r="L190" i="5"/>
  <c r="J190" i="5" s="1"/>
  <c r="L278" i="5"/>
  <c r="J278" i="5" s="1"/>
  <c r="L226" i="5"/>
  <c r="J226" i="5" s="1"/>
  <c r="L300" i="5"/>
  <c r="J300" i="5" s="1"/>
  <c r="L50" i="5"/>
  <c r="J50" i="5" s="1"/>
  <c r="L101" i="5"/>
  <c r="J101" i="5" s="1"/>
  <c r="L46" i="5"/>
  <c r="J46" i="5" s="1"/>
  <c r="L108" i="5"/>
  <c r="J108" i="5" s="1"/>
  <c r="L181" i="5"/>
  <c r="J181" i="5" s="1"/>
  <c r="L227" i="5"/>
  <c r="J227" i="5" s="1"/>
  <c r="L186" i="5"/>
  <c r="J186" i="5" s="1"/>
  <c r="L161" i="5"/>
  <c r="J161" i="5" s="1"/>
  <c r="L284" i="5"/>
  <c r="J284" i="5" s="1"/>
  <c r="L264" i="5"/>
  <c r="J264" i="5" s="1"/>
  <c r="L135" i="5"/>
  <c r="J135" i="5" s="1"/>
  <c r="L55" i="5"/>
  <c r="J55" i="5" s="1"/>
  <c r="L43" i="5"/>
  <c r="J43" i="5" s="1"/>
  <c r="L59" i="5"/>
  <c r="J59" i="5" s="1"/>
  <c r="L208" i="5"/>
  <c r="J208" i="5" s="1"/>
  <c r="L49" i="5"/>
  <c r="J49" i="5" s="1"/>
  <c r="L245" i="5"/>
  <c r="J245" i="5" s="1"/>
  <c r="L47" i="5"/>
  <c r="J47" i="5" s="1"/>
  <c r="L220" i="5"/>
  <c r="J220" i="5" s="1"/>
  <c r="L287" i="5"/>
  <c r="J287" i="5" s="1"/>
  <c r="L225" i="5"/>
  <c r="J225" i="5" s="1"/>
  <c r="L33" i="5"/>
  <c r="J33" i="5" s="1"/>
  <c r="L25" i="5"/>
  <c r="J25" i="5" s="1"/>
  <c r="L285" i="5"/>
  <c r="J285" i="5" s="1"/>
  <c r="L230" i="5"/>
  <c r="J230" i="5" s="1"/>
  <c r="L58" i="5"/>
  <c r="J58" i="5" s="1"/>
  <c r="L200" i="5"/>
  <c r="J200" i="5" s="1"/>
  <c r="L250" i="5"/>
  <c r="J250" i="5" s="1"/>
  <c r="L56" i="5"/>
  <c r="J56" i="5" s="1"/>
  <c r="L64" i="5"/>
  <c r="J64" i="5" s="1"/>
  <c r="L90" i="5"/>
  <c r="J90" i="5" s="1"/>
  <c r="L77" i="5"/>
  <c r="J77" i="5" s="1"/>
  <c r="L54" i="5"/>
  <c r="J54" i="5" s="1"/>
  <c r="L36" i="5"/>
  <c r="J36" i="5" s="1"/>
  <c r="L297" i="5"/>
  <c r="J297" i="5" s="1"/>
  <c r="L114" i="5"/>
  <c r="J114" i="5" s="1"/>
  <c r="L237" i="5"/>
  <c r="J237" i="5" s="1"/>
  <c r="L150" i="5"/>
  <c r="J150" i="5" s="1"/>
  <c r="L188" i="5"/>
  <c r="J188" i="5" s="1"/>
  <c r="L276" i="5"/>
  <c r="J276" i="5" s="1"/>
  <c r="L291" i="5"/>
  <c r="J291" i="5" s="1"/>
  <c r="L169" i="5"/>
  <c r="J169" i="5" s="1"/>
  <c r="L67" i="5"/>
  <c r="J67" i="5" s="1"/>
  <c r="L32" i="5"/>
  <c r="J32" i="5" s="1"/>
  <c r="L60" i="5"/>
  <c r="J60" i="5" s="1"/>
  <c r="L279" i="5"/>
  <c r="J279" i="5" s="1"/>
  <c r="L153" i="5"/>
  <c r="J153" i="5" s="1"/>
  <c r="L253" i="5"/>
  <c r="J253" i="5" s="1"/>
  <c r="L93" i="5"/>
  <c r="J93" i="5" s="1"/>
  <c r="L70" i="5"/>
  <c r="J70" i="5" s="1"/>
  <c r="L24" i="5"/>
  <c r="J24" i="5" s="1"/>
  <c r="L298" i="5"/>
  <c r="J298" i="5" s="1"/>
  <c r="L266" i="5"/>
  <c r="J266" i="5" s="1"/>
  <c r="L28" i="5"/>
  <c r="J28" i="5" s="1"/>
  <c r="L158" i="5"/>
  <c r="J158" i="5" s="1"/>
  <c r="L164" i="5"/>
  <c r="J164" i="5" s="1"/>
  <c r="L205" i="5"/>
  <c r="J205" i="5" s="1"/>
  <c r="L294" i="5"/>
  <c r="J294" i="5" s="1"/>
  <c r="L85" i="5"/>
  <c r="J85" i="5" s="1"/>
  <c r="L62" i="5"/>
  <c r="J62" i="5" s="1"/>
  <c r="L92" i="5"/>
  <c r="J92" i="5" s="1"/>
  <c r="L87" i="5"/>
  <c r="J87" i="5" s="1"/>
  <c r="L152" i="5"/>
  <c r="J152" i="5" s="1"/>
  <c r="L263" i="5"/>
  <c r="J263" i="5" s="1"/>
  <c r="L197" i="5"/>
  <c r="J197" i="5" s="1"/>
  <c r="L274" i="5"/>
  <c r="J274" i="5" s="1"/>
  <c r="L166" i="5"/>
  <c r="J166" i="5" s="1"/>
  <c r="L10" i="5"/>
  <c r="J10" i="5" s="1"/>
  <c r="L251" i="5"/>
  <c r="J251" i="5" s="1"/>
  <c r="L42" i="5"/>
  <c r="J42" i="5" s="1"/>
  <c r="L185" i="5"/>
  <c r="J185" i="5" s="1"/>
  <c r="L107" i="5"/>
  <c r="J107" i="5" s="1"/>
  <c r="L260" i="5"/>
  <c r="J260" i="5" s="1"/>
  <c r="L76" i="5"/>
  <c r="J76" i="5" s="1"/>
  <c r="L116" i="5"/>
  <c r="J116" i="5" s="1"/>
  <c r="L233" i="5"/>
  <c r="J233" i="5" s="1"/>
  <c r="L271" i="5"/>
  <c r="J271" i="5" s="1"/>
  <c r="L290" i="5"/>
  <c r="J290" i="5" s="1"/>
  <c r="L283" i="5"/>
  <c r="J283" i="5" s="1"/>
  <c r="L248" i="5"/>
  <c r="J248" i="5" s="1"/>
  <c r="L72" i="5"/>
  <c r="J72" i="5" s="1"/>
  <c r="L69" i="5"/>
  <c r="J69" i="5" s="1"/>
  <c r="L215" i="5"/>
  <c r="J215" i="5" s="1"/>
  <c r="L212" i="5"/>
  <c r="J212" i="5" s="1"/>
  <c r="L292" i="5"/>
  <c r="J292" i="5" s="1"/>
  <c r="L65" i="5"/>
  <c r="J65" i="5" s="1"/>
  <c r="L131" i="5"/>
  <c r="J131" i="5" s="1"/>
  <c r="L204" i="5"/>
  <c r="J204" i="5" s="1"/>
  <c r="L109" i="5"/>
  <c r="J109" i="5" s="1"/>
  <c r="L293" i="5"/>
  <c r="J293" i="5" s="1"/>
  <c r="L288" i="5"/>
  <c r="J288" i="5" s="1"/>
  <c r="L159" i="5"/>
  <c r="J159" i="5" s="1"/>
  <c r="L127" i="5"/>
  <c r="J127" i="5" s="1"/>
  <c r="L201" i="5"/>
  <c r="J201" i="5" s="1"/>
  <c r="L154" i="5"/>
  <c r="J154" i="5" s="1"/>
  <c r="L18" i="5"/>
  <c r="J18" i="5" s="1"/>
  <c r="L273" i="5"/>
  <c r="J273" i="5" s="1"/>
  <c r="L97" i="5"/>
  <c r="J97" i="5" s="1"/>
  <c r="L57" i="5"/>
  <c r="J57" i="5" s="1"/>
  <c r="L52" i="5"/>
  <c r="J52" i="5" s="1"/>
  <c r="L44" i="5"/>
  <c r="J44" i="5" s="1"/>
  <c r="L259" i="5"/>
  <c r="J259" i="5" s="1"/>
  <c r="L254" i="5"/>
  <c r="J254" i="5" s="1"/>
  <c r="L121" i="5"/>
  <c r="J121" i="5" s="1"/>
  <c r="L40" i="5"/>
  <c r="J40" i="5" s="1"/>
  <c r="L74" i="5"/>
  <c r="J74" i="5" s="1"/>
  <c r="L66" i="5"/>
  <c r="J66" i="5" s="1"/>
  <c r="L15" i="5"/>
  <c r="J15" i="5" s="1"/>
  <c r="L115" i="5"/>
  <c r="J115" i="5" s="1"/>
  <c r="L303" i="5"/>
  <c r="J303" i="5" s="1"/>
  <c r="L229" i="5"/>
  <c r="J229" i="5" s="1"/>
  <c r="L224" i="5"/>
  <c r="J224" i="5" s="1"/>
  <c r="L86" i="5"/>
  <c r="J86" i="5" s="1"/>
  <c r="L120" i="5"/>
  <c r="J120" i="5" s="1"/>
  <c r="L123" i="5"/>
  <c r="J123" i="5" s="1"/>
  <c r="L139" i="5"/>
  <c r="J139" i="5" s="1"/>
  <c r="L222" i="5"/>
  <c r="J222" i="5" s="1"/>
  <c r="L182" i="5"/>
  <c r="J182" i="5" s="1"/>
  <c r="L174" i="5"/>
  <c r="J174" i="5" s="1"/>
  <c r="L45" i="5"/>
  <c r="J45" i="5" s="1"/>
  <c r="L14" i="5"/>
  <c r="J14" i="5" s="1"/>
  <c r="L80" i="5"/>
  <c r="J80" i="5" s="1"/>
  <c r="L219" i="5"/>
  <c r="J219" i="5" s="1"/>
  <c r="L141" i="5"/>
  <c r="J141" i="5" s="1"/>
  <c r="L232" i="5"/>
  <c r="J232" i="5" s="1"/>
  <c r="L41" i="5"/>
  <c r="J41" i="5" s="1"/>
  <c r="L7" i="5"/>
  <c r="J7" i="5" s="1"/>
  <c r="L177" i="5"/>
  <c r="J177" i="5" s="1"/>
  <c r="L142" i="5"/>
  <c r="J142" i="5" s="1"/>
  <c r="L236" i="5"/>
  <c r="J236" i="5" s="1"/>
  <c r="L289" i="5"/>
  <c r="J289" i="5" s="1"/>
  <c r="L136" i="5"/>
  <c r="J136" i="5" s="1"/>
  <c r="L179" i="5"/>
  <c r="J179" i="5" s="1"/>
  <c r="L146" i="5"/>
  <c r="J146" i="5" s="1"/>
  <c r="L301" i="5"/>
  <c r="J301" i="5" s="1"/>
  <c r="L119" i="5"/>
  <c r="J119" i="5" s="1"/>
  <c r="L176" i="5"/>
  <c r="J176" i="5" s="1"/>
  <c r="L61" i="5"/>
  <c r="J61" i="5" s="1"/>
  <c r="L30" i="5"/>
  <c r="J30" i="5" s="1"/>
  <c r="L99" i="5"/>
  <c r="J99" i="5" s="1"/>
  <c r="L282" i="5"/>
  <c r="J282" i="5" s="1"/>
  <c r="L268" i="5"/>
  <c r="J268" i="5" s="1"/>
  <c r="L231" i="5"/>
  <c r="J231" i="5" s="1"/>
  <c r="L75" i="5"/>
  <c r="J75" i="5" s="1"/>
  <c r="L151" i="5"/>
  <c r="J151" i="5" s="1"/>
  <c r="L209" i="5"/>
  <c r="J209" i="5" s="1"/>
  <c r="L267" i="5"/>
  <c r="J267" i="5" s="1"/>
  <c r="L118" i="5"/>
  <c r="J118" i="5" s="1"/>
  <c r="L206" i="5"/>
  <c r="J206" i="5" s="1"/>
  <c r="L53" i="5"/>
  <c r="J53" i="5" s="1"/>
  <c r="L22" i="5"/>
  <c r="J22" i="5" s="1"/>
  <c r="L48" i="5"/>
  <c r="J48" i="5" s="1"/>
  <c r="L183" i="5"/>
  <c r="J183" i="5" s="1"/>
  <c r="L134" i="5"/>
  <c r="J134" i="5" s="1"/>
  <c r="L296" i="5"/>
  <c r="J296" i="5" s="1"/>
  <c r="L210" i="5"/>
  <c r="J210" i="5" s="1"/>
  <c r="L113" i="5"/>
  <c r="J113" i="5" s="1"/>
  <c r="L16" i="5"/>
  <c r="J16" i="5" s="1"/>
  <c r="L111" i="5"/>
  <c r="J111" i="5" s="1"/>
  <c r="L217" i="5"/>
  <c r="J217" i="5" s="1"/>
  <c r="L238" i="5"/>
  <c r="J238" i="5" s="1"/>
  <c r="L196" i="5"/>
  <c r="J196" i="5" s="1"/>
  <c r="L137" i="5"/>
  <c r="J137" i="5" s="1"/>
  <c r="L195" i="5"/>
  <c r="J195" i="5" s="1"/>
  <c r="L11" i="5"/>
  <c r="J11" i="5" s="1"/>
  <c r="L20" i="5"/>
  <c r="J20" i="5" s="1"/>
  <c r="L132" i="5"/>
  <c r="J132" i="5" s="1"/>
  <c r="L148" i="5"/>
  <c r="J148" i="5" s="1"/>
  <c r="L246" i="5"/>
  <c r="J246" i="5" s="1"/>
  <c r="L262" i="5"/>
  <c r="J262" i="5" s="1"/>
  <c r="L213" i="5"/>
  <c r="J213" i="5" s="1"/>
  <c r="L170" i="5"/>
  <c r="J170" i="5" s="1"/>
  <c r="L172" i="5"/>
  <c r="J172" i="5" s="1"/>
  <c r="L81" i="5"/>
  <c r="J81" i="5" s="1"/>
  <c r="L73" i="5"/>
  <c r="J73" i="5" s="1"/>
  <c r="L37" i="5"/>
  <c r="J37" i="5" s="1"/>
  <c r="L63" i="5"/>
  <c r="J63" i="5" s="1"/>
  <c r="L247" i="5"/>
  <c r="J247" i="5" s="1"/>
  <c r="L104" i="5"/>
  <c r="J104" i="5" s="1"/>
  <c r="L168" i="5"/>
  <c r="J168" i="5" s="1"/>
  <c r="L214" i="5"/>
  <c r="J214" i="5" s="1"/>
  <c r="L198" i="5"/>
  <c r="J198" i="5" s="1"/>
  <c r="L133" i="5"/>
  <c r="J133" i="5" s="1"/>
  <c r="L100" i="5"/>
  <c r="J100" i="5" s="1"/>
  <c r="L144" i="5"/>
  <c r="J144" i="5" s="1"/>
  <c r="L163" i="5"/>
  <c r="J163" i="5" s="1"/>
  <c r="L199" i="5"/>
  <c r="J199" i="5" s="1"/>
  <c r="L257" i="5"/>
  <c r="J257" i="5" s="1"/>
  <c r="L275" i="5"/>
  <c r="J275" i="5" s="1"/>
  <c r="L34" i="5"/>
  <c r="J34" i="5" s="1"/>
  <c r="L98" i="5"/>
  <c r="J98" i="5" s="1"/>
  <c r="L149" i="5"/>
  <c r="J149" i="5" s="1"/>
  <c r="L202" i="5"/>
  <c r="J202" i="5" s="1"/>
  <c r="L295" i="5"/>
  <c r="J295" i="5" s="1"/>
  <c r="L191" i="5"/>
  <c r="J191" i="5" s="1"/>
  <c r="L187" i="5"/>
  <c r="J187" i="5" s="1"/>
  <c r="L122" i="5"/>
  <c r="J122" i="5" s="1"/>
  <c r="L252" i="5"/>
  <c r="J252" i="5" s="1"/>
  <c r="L223" i="5"/>
  <c r="J223" i="5" s="1"/>
  <c r="L79" i="5"/>
  <c r="J79" i="5" s="1"/>
  <c r="L102" i="5"/>
  <c r="J102" i="5" s="1"/>
  <c r="L216" i="5"/>
  <c r="J216" i="5" s="1"/>
  <c r="L13" i="5"/>
  <c r="J13" i="5" s="1"/>
  <c r="L39" i="5"/>
  <c r="J39" i="5" s="1"/>
  <c r="L272" i="5"/>
  <c r="J272" i="5" s="1"/>
  <c r="L173" i="5"/>
  <c r="J173" i="5" s="1"/>
  <c r="L82" i="5"/>
  <c r="J82" i="5" s="1"/>
  <c r="L243" i="5"/>
  <c r="J243" i="5" s="1"/>
  <c r="L203" i="5"/>
  <c r="J203" i="5" s="1"/>
  <c r="L12" i="5"/>
  <c r="J12" i="5" s="1"/>
  <c r="L193" i="5"/>
  <c r="J193" i="5" s="1"/>
  <c r="L194" i="5"/>
  <c r="J194" i="5" s="1"/>
  <c r="L171" i="5"/>
  <c r="J171" i="5" s="1"/>
  <c r="L117" i="5"/>
  <c r="J117" i="5" s="1"/>
  <c r="L138" i="5"/>
  <c r="J138" i="5" s="1"/>
  <c r="L17" i="5"/>
  <c r="J17" i="5" s="1"/>
  <c r="L189" i="5"/>
  <c r="J189" i="5" s="1"/>
  <c r="L175" i="5"/>
  <c r="J175" i="5" s="1"/>
  <c r="L29" i="5"/>
  <c r="J29" i="5" s="1"/>
  <c r="L95" i="5"/>
  <c r="J95" i="5" s="1"/>
  <c r="L35" i="5"/>
  <c r="J35" i="5" s="1"/>
  <c r="L162" i="5"/>
  <c r="J162" i="5" s="1"/>
  <c r="L125" i="5"/>
  <c r="J125" i="5" s="1"/>
  <c r="L128" i="5"/>
  <c r="J128" i="5" s="1"/>
  <c r="L184" i="5"/>
  <c r="J184" i="5" s="1"/>
  <c r="L270" i="5"/>
  <c r="J270" i="5" s="1"/>
  <c r="L304" i="5"/>
  <c r="J304" i="5" s="1"/>
  <c r="L103" i="5"/>
  <c r="J103" i="5" s="1"/>
  <c r="L21" i="5"/>
  <c r="J21" i="5" s="1"/>
  <c r="L88" i="5"/>
  <c r="J88" i="5" s="1"/>
  <c r="L38" i="5"/>
  <c r="J38" i="5" s="1"/>
  <c r="L8" i="5"/>
  <c r="J8" i="5" s="1"/>
  <c r="L155" i="5"/>
  <c r="J155" i="5" s="1"/>
  <c r="L129" i="5"/>
  <c r="J129" i="5" s="1"/>
  <c r="L165" i="5"/>
  <c r="J165" i="5" s="1"/>
  <c r="L178" i="5"/>
  <c r="J178" i="5" s="1"/>
  <c r="L235" i="5"/>
  <c r="J235" i="5" s="1"/>
  <c r="L106" i="5"/>
  <c r="J106" i="5" s="1"/>
  <c r="L147" i="5"/>
  <c r="J147" i="5" s="1"/>
  <c r="L239" i="5"/>
  <c r="J239" i="5" s="1"/>
  <c r="L258" i="5"/>
  <c r="J258" i="5" s="1"/>
  <c r="L126" i="5"/>
  <c r="J126" i="5" s="1"/>
  <c r="L242" i="5"/>
  <c r="J242" i="5" s="1"/>
  <c r="L240" i="5"/>
  <c r="J240" i="5" s="1"/>
  <c r="L207" i="5"/>
  <c r="J207" i="5" s="1"/>
  <c r="L83" i="5"/>
  <c r="J83" i="5" s="1"/>
  <c r="L130" i="5"/>
  <c r="J130" i="5" s="1"/>
  <c r="L9" i="5"/>
  <c r="J9" i="5" s="1"/>
  <c r="L71" i="5"/>
  <c r="J71" i="5" s="1"/>
  <c r="L78" i="5"/>
  <c r="J78" i="5" s="1"/>
  <c r="L31" i="5"/>
  <c r="J31" i="5" s="1"/>
  <c r="L167" i="5"/>
  <c r="J167" i="5" s="1"/>
  <c r="L277" i="5"/>
  <c r="J277" i="5" s="1"/>
  <c r="L280" i="5"/>
  <c r="J280" i="5" s="1"/>
  <c r="L51" i="5"/>
  <c r="J51" i="5" s="1"/>
  <c r="L265" i="5"/>
  <c r="J265" i="5" s="1"/>
  <c r="L261" i="5"/>
  <c r="J261" i="5" s="1"/>
  <c r="L180" i="5"/>
  <c r="J180" i="5" s="1"/>
  <c r="L110" i="5"/>
  <c r="J110" i="5" s="1"/>
  <c r="L19" i="5"/>
  <c r="J19" i="5" s="1"/>
  <c r="L143" i="5"/>
  <c r="J143" i="5" s="1"/>
  <c r="L255" i="5"/>
  <c r="J255" i="5" s="1"/>
  <c r="L211" i="5"/>
  <c r="J211" i="5" s="1"/>
  <c r="L256" i="5"/>
  <c r="J256" i="5" s="1"/>
  <c r="L26" i="5"/>
  <c r="J26" i="5" s="1"/>
  <c r="L23" i="5"/>
  <c r="J23" i="5" s="1"/>
  <c r="L27" i="5"/>
  <c r="J27" i="5" s="1"/>
  <c r="L160" i="5"/>
  <c r="J160" i="5" s="1"/>
  <c r="L241" i="5"/>
  <c r="J241" i="5" s="1"/>
  <c r="L156" i="5"/>
  <c r="J156" i="5" s="1"/>
  <c r="L89" i="5"/>
  <c r="J89" i="5" s="1"/>
  <c r="L302" i="5"/>
  <c r="J302" i="5" s="1"/>
  <c r="L269" i="5"/>
  <c r="J269" i="5" s="1"/>
  <c r="L192" i="5"/>
  <c r="J192" i="5" s="1"/>
  <c r="L281" i="5"/>
  <c r="J281" i="5" s="1"/>
  <c r="L218" i="5"/>
  <c r="J218" i="5" s="1"/>
  <c r="L221" i="5"/>
  <c r="J221" i="5" s="1"/>
  <c r="L96" i="5"/>
  <c r="J96" i="5" s="1"/>
  <c r="L286" i="5"/>
  <c r="J286" i="5" s="1"/>
  <c r="L112" i="5"/>
  <c r="J112" i="5" s="1"/>
  <c r="L105" i="5"/>
  <c r="J105" i="5" s="1"/>
  <c r="L84" i="5"/>
  <c r="J84" i="5" s="1"/>
  <c r="L94" i="5"/>
  <c r="J94" i="5" s="1"/>
  <c r="L234" i="5"/>
  <c r="J234" i="5" s="1"/>
  <c r="L140" i="5"/>
  <c r="J140" i="5" s="1"/>
  <c r="L5" i="5"/>
  <c r="J5" i="5" s="1"/>
  <c r="B3" i="4"/>
  <c r="L6" i="5" l="1"/>
  <c r="J6" i="5" s="1"/>
  <c r="C3" i="4" s="1"/>
  <c r="C2" i="4"/>
  <c r="C4" i="4"/>
  <c r="B4" i="4"/>
  <c r="B5" i="4" l="1"/>
  <c r="C5" i="4"/>
  <c r="I33" i="1"/>
  <c r="I35" i="1"/>
  <c r="I34" i="1"/>
  <c r="I36" i="1" s="1"/>
  <c r="I32" i="1"/>
  <c r="B6" i="4" l="1"/>
  <c r="C6" i="4"/>
  <c r="B7" i="4" l="1"/>
  <c r="C7" i="4"/>
  <c r="C8" i="4" l="1"/>
  <c r="B8" i="4"/>
  <c r="C9" i="4" l="1"/>
  <c r="B9" i="4"/>
  <c r="C10" i="4" l="1"/>
  <c r="B10" i="4"/>
  <c r="B11" i="4" l="1"/>
  <c r="C11" i="4"/>
  <c r="C12" i="4" l="1"/>
  <c r="B12" i="4"/>
  <c r="C13" i="4" l="1"/>
  <c r="B13" i="4"/>
  <c r="B14" i="4" l="1"/>
  <c r="C14" i="4"/>
  <c r="B15" i="4" l="1"/>
  <c r="C15" i="4"/>
  <c r="C16" i="4" l="1"/>
  <c r="B16" i="4"/>
  <c r="B17" i="4" l="1"/>
  <c r="B18" i="4" l="1"/>
  <c r="C18" i="4"/>
  <c r="C17" i="4" l="1"/>
  <c r="C19" i="4"/>
  <c r="B19" i="4"/>
  <c r="C20" i="4" l="1"/>
  <c r="B20" i="4"/>
  <c r="C21" i="4" l="1"/>
  <c r="B21" i="4"/>
  <c r="C22" i="4" l="1"/>
  <c r="B22" i="4"/>
  <c r="B23" i="4" l="1"/>
  <c r="C23" i="4"/>
  <c r="B24" i="4" l="1"/>
  <c r="C24" i="4"/>
  <c r="B25" i="4" l="1"/>
  <c r="C25" i="4"/>
  <c r="B26" i="4" l="1"/>
  <c r="C26" i="4"/>
  <c r="B27" i="4" l="1"/>
  <c r="C27" i="4"/>
  <c r="B28" i="4" l="1"/>
  <c r="C28" i="4"/>
  <c r="C29" i="4" l="1"/>
  <c r="B29" i="4"/>
  <c r="C30" i="4" l="1"/>
  <c r="B30" i="4"/>
  <c r="C32" i="4" l="1"/>
  <c r="B32" i="4"/>
  <c r="B31" i="4"/>
  <c r="C33" i="4" l="1"/>
  <c r="B33" i="4"/>
  <c r="B34" i="4" l="1"/>
  <c r="C31" i="4"/>
  <c r="C35" i="4" l="1"/>
  <c r="B35" i="4"/>
  <c r="C34" i="4" l="1"/>
  <c r="B36" i="4"/>
  <c r="C37" i="4" l="1"/>
  <c r="B37" i="4"/>
  <c r="B38" i="4" l="1"/>
  <c r="C36" i="4"/>
  <c r="B39" i="4" l="1"/>
  <c r="C38" i="4" l="1"/>
  <c r="B40" i="4"/>
  <c r="C39" i="4"/>
  <c r="B41" i="4" l="1"/>
  <c r="C40" i="4"/>
  <c r="B42" i="4" l="1"/>
  <c r="C42" i="4" l="1"/>
  <c r="C41" i="4"/>
  <c r="B43" i="4"/>
  <c r="C43" i="4"/>
  <c r="C44" i="4" l="1"/>
  <c r="B44" i="4"/>
  <c r="C45" i="4" l="1"/>
  <c r="B45" i="4"/>
  <c r="C46" i="4" l="1"/>
  <c r="B46" i="4"/>
  <c r="B47" i="4" l="1"/>
  <c r="C47" i="4"/>
  <c r="B48" i="4" l="1"/>
  <c r="C48" i="4"/>
  <c r="C49" i="4" l="1"/>
  <c r="B49" i="4"/>
  <c r="B50" i="4" l="1"/>
  <c r="C50" i="4"/>
  <c r="C51" i="4" l="1"/>
  <c r="B51" i="4"/>
  <c r="C52" i="4" l="1"/>
  <c r="B52" i="4"/>
  <c r="B53" i="4" l="1"/>
  <c r="C53" i="4"/>
  <c r="C54" i="4" l="1"/>
  <c r="B54" i="4"/>
  <c r="C55" i="4" l="1"/>
  <c r="B55" i="4"/>
  <c r="C56" i="4" l="1"/>
  <c r="B56" i="4"/>
  <c r="B57" i="4" l="1"/>
  <c r="C57" i="4"/>
  <c r="C58" i="4" l="1"/>
  <c r="B58" i="4"/>
  <c r="C59" i="4" l="1"/>
  <c r="B59" i="4"/>
  <c r="B60" i="4" l="1"/>
  <c r="C60" i="4"/>
  <c r="C61" i="4" l="1"/>
  <c r="B61" i="4"/>
  <c r="C62" i="4" l="1"/>
  <c r="B62" i="4"/>
  <c r="B63" i="4" l="1"/>
  <c r="C63" i="4"/>
  <c r="C64" i="4" l="1"/>
  <c r="B64" i="4"/>
  <c r="C65" i="4" l="1"/>
  <c r="B65" i="4"/>
  <c r="B66" i="4" l="1"/>
  <c r="C66" i="4"/>
  <c r="C67" i="4" l="1"/>
  <c r="B67" i="4"/>
  <c r="C68" i="4" l="1"/>
  <c r="B68" i="4"/>
  <c r="C69" i="4" l="1"/>
  <c r="B69" i="4"/>
  <c r="C70" i="4" l="1"/>
  <c r="B70" i="4"/>
  <c r="B71" i="4" l="1"/>
  <c r="C71" i="4"/>
  <c r="C72" i="4" l="1"/>
  <c r="B72" i="4"/>
  <c r="C73" i="4" l="1"/>
  <c r="B73" i="4"/>
  <c r="C74" i="4" l="1"/>
  <c r="B74" i="4"/>
  <c r="C75" i="4" l="1"/>
  <c r="B75" i="4"/>
  <c r="B76" i="4" l="1"/>
  <c r="C76" i="4"/>
  <c r="B77" i="4" l="1"/>
  <c r="C77" i="4"/>
  <c r="C78" i="4" l="1"/>
  <c r="B78" i="4"/>
  <c r="B79" i="4" l="1"/>
  <c r="C79" i="4"/>
  <c r="C80" i="4" l="1"/>
  <c r="B80" i="4"/>
  <c r="C81" i="4" l="1"/>
  <c r="B81" i="4"/>
  <c r="C82" i="4" l="1"/>
  <c r="B82" i="4"/>
  <c r="B83" i="4" l="1"/>
  <c r="C83" i="4"/>
  <c r="C84" i="4" l="1"/>
  <c r="B84" i="4"/>
  <c r="C85" i="4" l="1"/>
  <c r="B85" i="4"/>
  <c r="C86" i="4" l="1"/>
  <c r="B86" i="4"/>
  <c r="B87" i="4" l="1"/>
  <c r="C87" i="4"/>
  <c r="B88" i="4" l="1"/>
  <c r="C88" i="4"/>
  <c r="C89" i="4" l="1"/>
  <c r="B89" i="4"/>
  <c r="C90" i="4" l="1"/>
  <c r="B90" i="4"/>
  <c r="C91" i="4" l="1"/>
  <c r="B91" i="4"/>
  <c r="C92" i="4" l="1"/>
  <c r="B92" i="4"/>
  <c r="B93" i="4" l="1"/>
  <c r="C93" i="4"/>
  <c r="C94" i="4" l="1"/>
  <c r="B94" i="4"/>
  <c r="C95" i="4" l="1"/>
  <c r="B95" i="4"/>
  <c r="C96" i="4" l="1"/>
  <c r="B96" i="4"/>
  <c r="C97" i="4" l="1"/>
  <c r="B97" i="4"/>
  <c r="C98" i="4" l="1"/>
  <c r="B98" i="4"/>
  <c r="C99" i="4" l="1"/>
  <c r="B99" i="4"/>
  <c r="C100" i="4" l="1"/>
  <c r="B100" i="4"/>
  <c r="C101" i="4" l="1"/>
  <c r="B101" i="4"/>
  <c r="C102" i="4" l="1"/>
  <c r="B102" i="4"/>
  <c r="C103" i="4" l="1"/>
  <c r="B103" i="4"/>
  <c r="C104" i="4" l="1"/>
  <c r="B104" i="4"/>
  <c r="C105" i="4" l="1"/>
  <c r="B105" i="4"/>
  <c r="C106" i="4" l="1"/>
  <c r="B106" i="4"/>
  <c r="B107" i="4" l="1"/>
  <c r="C107" i="4"/>
  <c r="C108" i="4" l="1"/>
  <c r="B108" i="4"/>
  <c r="C109" i="4" l="1"/>
  <c r="B109" i="4"/>
  <c r="B110" i="4" l="1"/>
  <c r="C110" i="4"/>
  <c r="C111" i="4" l="1"/>
  <c r="B111" i="4"/>
  <c r="B112" i="4" l="1"/>
  <c r="C112" i="4"/>
  <c r="C113" i="4" l="1"/>
  <c r="B113" i="4"/>
  <c r="C114" i="4" l="1"/>
  <c r="B114" i="4"/>
  <c r="C115" i="4" l="1"/>
  <c r="B115" i="4"/>
  <c r="C116" i="4" l="1"/>
  <c r="B116" i="4"/>
  <c r="C117" i="4" l="1"/>
  <c r="B117" i="4"/>
  <c r="C118" i="4" l="1"/>
  <c r="B118" i="4"/>
  <c r="C119" i="4" l="1"/>
  <c r="B119" i="4"/>
  <c r="C120" i="4" l="1"/>
  <c r="B120" i="4"/>
  <c r="C121" i="4" l="1"/>
  <c r="B121" i="4"/>
  <c r="C122" i="4" l="1"/>
  <c r="B122" i="4"/>
  <c r="C123" i="4" l="1"/>
  <c r="B123" i="4"/>
  <c r="B124" i="4" l="1"/>
  <c r="C124" i="4"/>
  <c r="C125" i="4" l="1"/>
  <c r="B125" i="4"/>
  <c r="C126" i="4" l="1"/>
  <c r="B126" i="4"/>
  <c r="B127" i="4" l="1"/>
  <c r="C127" i="4"/>
  <c r="C128" i="4" l="1"/>
  <c r="B128" i="4"/>
  <c r="C129" i="4" l="1"/>
  <c r="B129" i="4"/>
  <c r="B130" i="4" l="1"/>
  <c r="C130" i="4"/>
  <c r="C131" i="4" l="1"/>
  <c r="B131" i="4"/>
  <c r="B132" i="4" l="1"/>
  <c r="C132" i="4"/>
  <c r="B133" i="4" l="1"/>
  <c r="C133" i="4"/>
  <c r="C134" i="4" l="1"/>
  <c r="B134" i="4"/>
  <c r="C135" i="4" l="1"/>
  <c r="B135" i="4"/>
  <c r="C136" i="4" l="1"/>
  <c r="B136" i="4"/>
  <c r="B137" i="4" l="1"/>
  <c r="C137" i="4"/>
  <c r="C138" i="4" l="1"/>
  <c r="B138" i="4"/>
  <c r="B139" i="4" l="1"/>
  <c r="C139" i="4"/>
  <c r="C140" i="4" l="1"/>
  <c r="B140" i="4"/>
  <c r="C141" i="4" l="1"/>
  <c r="B141" i="4"/>
  <c r="C142" i="4" l="1"/>
  <c r="B142" i="4"/>
  <c r="C143" i="4" l="1"/>
  <c r="B143" i="4"/>
  <c r="C144" i="4" l="1"/>
  <c r="B144" i="4"/>
  <c r="B145" i="4" l="1"/>
  <c r="C145" i="4"/>
  <c r="C146" i="4" l="1"/>
  <c r="B146" i="4"/>
  <c r="B147" i="4" l="1"/>
  <c r="C147" i="4"/>
  <c r="C148" i="4" l="1"/>
  <c r="B148" i="4"/>
  <c r="C149" i="4" l="1"/>
  <c r="B149" i="4"/>
  <c r="C150" i="4" l="1"/>
  <c r="B150" i="4"/>
  <c r="C151" i="4" l="1"/>
  <c r="B151" i="4"/>
  <c r="C152" i="4" l="1"/>
  <c r="B152" i="4"/>
  <c r="C153" i="4" l="1"/>
  <c r="B153" i="4"/>
  <c r="C154" i="4" l="1"/>
  <c r="B154" i="4"/>
  <c r="C155" i="4" l="1"/>
  <c r="B155" i="4"/>
  <c r="C156" i="4" l="1"/>
  <c r="B156" i="4"/>
  <c r="C157" i="4" l="1"/>
  <c r="B157" i="4"/>
  <c r="C158" i="4" l="1"/>
  <c r="B158" i="4"/>
  <c r="C159" i="4" l="1"/>
  <c r="B159" i="4"/>
  <c r="B160" i="4" l="1"/>
  <c r="C160" i="4"/>
  <c r="C161" i="4" l="1"/>
  <c r="B161" i="4"/>
  <c r="B162" i="4" l="1"/>
  <c r="C162" i="4"/>
  <c r="C163" i="4" l="1"/>
  <c r="B163" i="4"/>
  <c r="B164" i="4" l="1"/>
  <c r="C164" i="4"/>
  <c r="C165" i="4" l="1"/>
  <c r="B165" i="4"/>
  <c r="C166" i="4" l="1"/>
  <c r="B166" i="4"/>
  <c r="C167" i="4" l="1"/>
  <c r="B167" i="4"/>
  <c r="C168" i="4" l="1"/>
  <c r="B168" i="4"/>
  <c r="C169" i="4" l="1"/>
  <c r="B169" i="4"/>
  <c r="C170" i="4" l="1"/>
  <c r="B170" i="4"/>
  <c r="C171" i="4" l="1"/>
  <c r="B171" i="4"/>
  <c r="B172" i="4" l="1"/>
  <c r="C172" i="4"/>
  <c r="C173" i="4" l="1"/>
  <c r="B173" i="4"/>
  <c r="C174" i="4" l="1"/>
  <c r="B174" i="4"/>
  <c r="B175" i="4" l="1"/>
  <c r="C175" i="4"/>
  <c r="C176" i="4" l="1"/>
  <c r="B176" i="4"/>
  <c r="C177" i="4" l="1"/>
  <c r="B177" i="4"/>
  <c r="C178" i="4" l="1"/>
  <c r="B178" i="4"/>
  <c r="C179" i="4" l="1"/>
  <c r="B179" i="4"/>
  <c r="C180" i="4" l="1"/>
  <c r="B180" i="4"/>
  <c r="C181" i="4" l="1"/>
  <c r="B181" i="4"/>
  <c r="C182" i="4" l="1"/>
  <c r="B182" i="4"/>
  <c r="B183" i="4" l="1"/>
  <c r="C183" i="4"/>
  <c r="C184" i="4" l="1"/>
  <c r="B184" i="4"/>
  <c r="C185" i="4" l="1"/>
  <c r="B185" i="4"/>
  <c r="C186" i="4" l="1"/>
  <c r="B186" i="4"/>
  <c r="B187" i="4" l="1"/>
  <c r="C187" i="4"/>
  <c r="C188" i="4" l="1"/>
  <c r="B188" i="4"/>
  <c r="C189" i="4" l="1"/>
  <c r="B189" i="4"/>
  <c r="B190" i="4" l="1"/>
  <c r="C190" i="4"/>
  <c r="C191" i="4" l="1"/>
  <c r="B191" i="4"/>
  <c r="C192" i="4" l="1"/>
  <c r="B192" i="4"/>
  <c r="C193" i="4" l="1"/>
  <c r="B193" i="4"/>
  <c r="B194" i="4" l="1"/>
  <c r="C194" i="4"/>
  <c r="C195" i="4" l="1"/>
  <c r="B195" i="4"/>
  <c r="B196" i="4" l="1"/>
  <c r="C196" i="4"/>
  <c r="C197" i="4" l="1"/>
  <c r="B197" i="4"/>
  <c r="C198" i="4" l="1"/>
  <c r="B198" i="4"/>
  <c r="C199" i="4" l="1"/>
  <c r="B199" i="4"/>
  <c r="C200" i="4" l="1"/>
  <c r="B200" i="4"/>
  <c r="B201" i="4" l="1"/>
  <c r="C201" i="4"/>
  <c r="C202" i="4" l="1"/>
  <c r="B202" i="4"/>
  <c r="C203" i="4" l="1"/>
  <c r="B203" i="4"/>
  <c r="B204" i="4" l="1"/>
  <c r="C204" i="4"/>
  <c r="C205" i="4" l="1"/>
  <c r="B205" i="4"/>
  <c r="C206" i="4" l="1"/>
  <c r="B206" i="4"/>
  <c r="C207" i="4" l="1"/>
  <c r="B207" i="4"/>
  <c r="B208" i="4" l="1"/>
  <c r="C208" i="4"/>
  <c r="B209" i="4" l="1"/>
  <c r="C209" i="4"/>
  <c r="B210" i="4" l="1"/>
  <c r="C210" i="4"/>
  <c r="C211" i="4" l="1"/>
  <c r="B211" i="4"/>
  <c r="C212" i="4" l="1"/>
  <c r="B212" i="4"/>
  <c r="C213" i="4" l="1"/>
  <c r="B213" i="4"/>
  <c r="C214" i="4" l="1"/>
  <c r="B214" i="4"/>
  <c r="C215" i="4" l="1"/>
  <c r="B215" i="4"/>
  <c r="C216" i="4" l="1"/>
  <c r="B216" i="4"/>
  <c r="C217" i="4" l="1"/>
  <c r="B217" i="4"/>
  <c r="C218" i="4" l="1"/>
  <c r="B218" i="4"/>
  <c r="B219" i="4" l="1"/>
  <c r="C219" i="4"/>
  <c r="C220" i="4" l="1"/>
  <c r="B220" i="4"/>
  <c r="C221" i="4" l="1"/>
  <c r="B221" i="4"/>
  <c r="C222" i="4" l="1"/>
  <c r="B222" i="4"/>
  <c r="B223" i="4" l="1"/>
  <c r="C223" i="4"/>
  <c r="B224" i="4" l="1"/>
  <c r="C224" i="4"/>
  <c r="C225" i="4" l="1"/>
  <c r="B225" i="4"/>
  <c r="C226" i="4" l="1"/>
  <c r="B226" i="4"/>
  <c r="C227" i="4" l="1"/>
  <c r="B227" i="4"/>
  <c r="C228" i="4" l="1"/>
  <c r="B228" i="4"/>
  <c r="C229" i="4" l="1"/>
  <c r="B229" i="4"/>
  <c r="B230" i="4" l="1"/>
  <c r="C230" i="4"/>
  <c r="C231" i="4" l="1"/>
  <c r="B231" i="4"/>
  <c r="B232" i="4" l="1"/>
  <c r="C232" i="4"/>
  <c r="C233" i="4" l="1"/>
  <c r="B233" i="4"/>
  <c r="B234" i="4" l="1"/>
  <c r="C234" i="4"/>
  <c r="C235" i="4" l="1"/>
  <c r="B235" i="4"/>
  <c r="C236" i="4" l="1"/>
  <c r="B236" i="4"/>
  <c r="C237" i="4" l="1"/>
  <c r="B237" i="4"/>
  <c r="C238" i="4" l="1"/>
  <c r="B238" i="4"/>
  <c r="C239" i="4" l="1"/>
  <c r="B239" i="4"/>
  <c r="C240" i="4" l="1"/>
  <c r="B240" i="4"/>
  <c r="C241" i="4" l="1"/>
  <c r="B241" i="4"/>
  <c r="B242" i="4" l="1"/>
  <c r="C242" i="4"/>
  <c r="C243" i="4" l="1"/>
  <c r="B243" i="4"/>
  <c r="B244" i="4" l="1"/>
  <c r="C244" i="4"/>
  <c r="C245" i="4" l="1"/>
  <c r="B245" i="4"/>
  <c r="C246" i="4" l="1"/>
  <c r="B246" i="4"/>
  <c r="C247" i="4" l="1"/>
  <c r="B247" i="4"/>
  <c r="C248" i="4" l="1"/>
  <c r="B248" i="4"/>
  <c r="B249" i="4" l="1"/>
  <c r="C249" i="4"/>
  <c r="C250" i="4" l="1"/>
  <c r="B250" i="4"/>
  <c r="C251" i="4" l="1"/>
  <c r="B251" i="4"/>
  <c r="C252" i="4" l="1"/>
  <c r="B252" i="4"/>
  <c r="C253" i="4" l="1"/>
  <c r="B253" i="4"/>
  <c r="C254" i="4" l="1"/>
  <c r="B254" i="4"/>
  <c r="C255" i="4" l="1"/>
  <c r="B255" i="4"/>
  <c r="C256" i="4" l="1"/>
  <c r="B256" i="4"/>
  <c r="C257" i="4" l="1"/>
  <c r="B257" i="4"/>
  <c r="B258" i="4" l="1"/>
  <c r="C258" i="4"/>
  <c r="C259" i="4" l="1"/>
  <c r="B259" i="4"/>
  <c r="C260" i="4" l="1"/>
  <c r="B260" i="4"/>
  <c r="C261" i="4" l="1"/>
  <c r="B261" i="4"/>
  <c r="C262" i="4" l="1"/>
  <c r="B262" i="4"/>
  <c r="C263" i="4" l="1"/>
  <c r="B263" i="4"/>
  <c r="B264" i="4" l="1"/>
  <c r="C264" i="4"/>
  <c r="C265" i="4" l="1"/>
  <c r="B265" i="4"/>
  <c r="C266" i="4" l="1"/>
  <c r="B266" i="4"/>
  <c r="C267" i="4" l="1"/>
  <c r="B267" i="4"/>
  <c r="C268" i="4" l="1"/>
  <c r="B268" i="4"/>
  <c r="C269" i="4" l="1"/>
  <c r="B269" i="4"/>
  <c r="B270" i="4" l="1"/>
  <c r="C270" i="4"/>
  <c r="C271" i="4" l="1"/>
  <c r="B271" i="4"/>
  <c r="B272" i="4" l="1"/>
  <c r="C272" i="4"/>
  <c r="C273" i="4" l="1"/>
  <c r="B273" i="4"/>
  <c r="C274" i="4" l="1"/>
  <c r="B274" i="4"/>
  <c r="C275" i="4" l="1"/>
  <c r="B275" i="4"/>
  <c r="C276" i="4" l="1"/>
  <c r="B276" i="4"/>
  <c r="C277" i="4" l="1"/>
  <c r="B277" i="4"/>
  <c r="C278" i="4" l="1"/>
  <c r="B278" i="4"/>
  <c r="C279" i="4" l="1"/>
  <c r="B279" i="4"/>
  <c r="B280" i="4" l="1"/>
  <c r="C280" i="4"/>
  <c r="C281" i="4" l="1"/>
  <c r="B281" i="4"/>
  <c r="C282" i="4" l="1"/>
  <c r="B282" i="4"/>
  <c r="C283" i="4" l="1"/>
  <c r="B283" i="4"/>
  <c r="B284" i="4" l="1"/>
  <c r="C284" i="4"/>
  <c r="C285" i="4" l="1"/>
  <c r="B285" i="4"/>
  <c r="C286" i="4" l="1"/>
  <c r="B286" i="4"/>
  <c r="C287" i="4" l="1"/>
  <c r="B287" i="4"/>
  <c r="C288" i="4" l="1"/>
  <c r="B288" i="4"/>
  <c r="C289" i="4" l="1"/>
  <c r="B289" i="4"/>
  <c r="C290" i="4" l="1"/>
  <c r="B290" i="4"/>
  <c r="C291" i="4" l="1"/>
  <c r="B291" i="4"/>
  <c r="B292" i="4" l="1"/>
  <c r="C292" i="4"/>
  <c r="C293" i="4" l="1"/>
  <c r="B293" i="4"/>
  <c r="C294" i="4" l="1"/>
  <c r="B294" i="4"/>
  <c r="C295" i="4" l="1"/>
  <c r="B295" i="4"/>
  <c r="C296" i="4" l="1"/>
  <c r="B296" i="4"/>
  <c r="C297" i="4" l="1"/>
  <c r="B297" i="4"/>
  <c r="C298" i="4" l="1"/>
  <c r="B298" i="4"/>
  <c r="C299" i="4" l="1"/>
  <c r="B299" i="4"/>
  <c r="B300" i="4" l="1"/>
  <c r="C300" i="4"/>
  <c r="B301" i="4" l="1"/>
  <c r="F35" i="1"/>
  <c r="F34" i="1"/>
  <c r="F33" i="1"/>
  <c r="F32" i="1"/>
  <c r="F36" i="1" l="1"/>
  <c r="H35" i="1"/>
  <c r="H34" i="1"/>
  <c r="H32" i="1"/>
  <c r="H33" i="1"/>
  <c r="H36" i="1" l="1"/>
  <c r="C301" i="4"/>
  <c r="G34" i="1"/>
  <c r="G35" i="1"/>
  <c r="G33" i="1"/>
  <c r="G32" i="1"/>
  <c r="G36" i="1" l="1"/>
</calcChain>
</file>

<file path=xl/sharedStrings.xml><?xml version="1.0" encoding="utf-8"?>
<sst xmlns="http://schemas.openxmlformats.org/spreadsheetml/2006/main" count="281" uniqueCount="208">
  <si>
    <t>b0</t>
  </si>
  <si>
    <t>b1</t>
  </si>
  <si>
    <t>b2</t>
  </si>
  <si>
    <t>x</t>
  </si>
  <si>
    <t>y</t>
  </si>
  <si>
    <t>media</t>
  </si>
  <si>
    <t>Dt</t>
  </si>
  <si>
    <t>U1</t>
  </si>
  <si>
    <t>U2</t>
  </si>
  <si>
    <t>q</t>
  </si>
  <si>
    <t>R2</t>
  </si>
  <si>
    <t>z1</t>
  </si>
  <si>
    <t>z2</t>
  </si>
  <si>
    <t>simulación normales</t>
  </si>
  <si>
    <t>min</t>
  </si>
  <si>
    <t>max</t>
  </si>
  <si>
    <t>sd</t>
  </si>
  <si>
    <t>Puntos</t>
  </si>
  <si>
    <t>id</t>
  </si>
  <si>
    <t>CV</t>
  </si>
  <si>
    <t>err</t>
  </si>
  <si>
    <t>E(Y)</t>
  </si>
  <si>
    <t>Y</t>
  </si>
  <si>
    <t>Observado</t>
  </si>
  <si>
    <t>X</t>
  </si>
  <si>
    <t>Coeficientes</t>
  </si>
  <si>
    <t>SE(Error)</t>
  </si>
  <si>
    <t>Decimales</t>
  </si>
  <si>
    <t>Datos</t>
  </si>
  <si>
    <t/>
  </si>
  <si>
    <t>Gráficos</t>
  </si>
  <si>
    <t>p2</t>
  </si>
  <si>
    <t>L0</t>
  </si>
  <si>
    <t>L1</t>
  </si>
  <si>
    <t>L2</t>
  </si>
  <si>
    <t>p3</t>
  </si>
  <si>
    <t>Hill</t>
  </si>
  <si>
    <t>puntos</t>
  </si>
  <si>
    <t>step cuadratico:</t>
  </si>
  <si>
    <t>step cubico</t>
  </si>
  <si>
    <t>Nodos</t>
  </si>
  <si>
    <t xml:space="preserve">Nodos </t>
  </si>
  <si>
    <t>X1</t>
  </si>
  <si>
    <t>M0</t>
  </si>
  <si>
    <t>Vm</t>
  </si>
  <si>
    <t>x0==</t>
  </si>
  <si>
    <t>X2</t>
  </si>
  <si>
    <t>M1</t>
  </si>
  <si>
    <t>X3</t>
  </si>
  <si>
    <t>M2</t>
  </si>
  <si>
    <t xml:space="preserve">h </t>
  </si>
  <si>
    <t>X4</t>
  </si>
  <si>
    <t>M3</t>
  </si>
  <si>
    <t>b3</t>
  </si>
  <si>
    <t>Nodos a interpolar</t>
  </si>
  <si>
    <r>
      <t>a</t>
    </r>
    <r>
      <rPr>
        <sz val="8"/>
        <rFont val="Arial"/>
        <family val="2"/>
      </rPr>
      <t>0</t>
    </r>
  </si>
  <si>
    <t>cte</t>
  </si>
  <si>
    <t>a1</t>
  </si>
  <si>
    <t xml:space="preserve">x </t>
  </si>
  <si>
    <t>a2</t>
  </si>
  <si>
    <t>x²</t>
  </si>
  <si>
    <t>a3</t>
  </si>
  <si>
    <r>
      <t>x</t>
    </r>
    <r>
      <rPr>
        <vertAlign val="superscript"/>
        <sz val="10"/>
        <rFont val="Arial"/>
        <family val="2"/>
      </rPr>
      <t>3</t>
    </r>
  </si>
  <si>
    <t>P2(x)</t>
  </si>
  <si>
    <t>Interpolación cuadrática (3 puntos conocidos)</t>
  </si>
  <si>
    <t>&lt; Y1</t>
  </si>
  <si>
    <t>lo</t>
  </si>
  <si>
    <t>a0</t>
  </si>
  <si>
    <t>l1</t>
  </si>
  <si>
    <t>&lt; Y4</t>
  </si>
  <si>
    <t>l2</t>
  </si>
  <si>
    <t>Valor a interpolar:</t>
  </si>
  <si>
    <t>Media</t>
  </si>
  <si>
    <t>t</t>
  </si>
  <si>
    <t>Inicial</t>
  </si>
  <si>
    <t>Final</t>
  </si>
  <si>
    <t>Coeficiente interpolación</t>
  </si>
  <si>
    <t>b=</t>
  </si>
  <si>
    <t>Interpolación lineal (2 puntos conocidos)</t>
  </si>
  <si>
    <t>Valor a interpolar</t>
  </si>
  <si>
    <t>P1(x)</t>
  </si>
  <si>
    <t>grado</t>
  </si>
  <si>
    <t>step:</t>
  </si>
  <si>
    <t>Extremos de los datos</t>
  </si>
  <si>
    <t>X step:</t>
  </si>
  <si>
    <t>SIMULACIÓN DE MUESTRAS CON REGRESIÓN POLINÓMICA</t>
  </si>
  <si>
    <t>ID</t>
  </si>
  <si>
    <t>Z1 corr</t>
  </si>
  <si>
    <t>Z2 corr</t>
  </si>
  <si>
    <t>menús</t>
  </si>
  <si>
    <t>selecc</t>
  </si>
  <si>
    <t>Ayudas</t>
  </si>
  <si>
    <t>Indique los dos valores para X (entre los extremos)</t>
  </si>
  <si>
    <t>Indique los parámetros de la ecuación de Hill</t>
  </si>
  <si>
    <t>Interpolación cúbica/Hill (4 puntos conocidos)</t>
  </si>
  <si>
    <t>valor a interpolar</t>
  </si>
  <si>
    <t xml:space="preserve"> </t>
  </si>
  <si>
    <r>
      <t xml:space="preserve">Mostrar ayuda </t>
    </r>
    <r>
      <rPr>
        <sz val="10"/>
        <rFont val="Arial"/>
        <family val="2"/>
      </rPr>
      <t>(1=Sí)</t>
    </r>
  </si>
  <si>
    <t>Modelo de</t>
  </si>
  <si>
    <t xml:space="preserve"> Seleccione el tipo de ecuación: 0= polinómica, 1= ecuación de Hill</t>
  </si>
  <si>
    <t>En</t>
  </si>
  <si>
    <t>Y=</t>
  </si>
  <si>
    <t>x =</t>
  </si>
  <si>
    <r>
      <t xml:space="preserve">X aleatorio </t>
    </r>
    <r>
      <rPr>
        <sz val="8"/>
        <color theme="1"/>
        <rFont val="Calibri"/>
        <family val="2"/>
        <scheme val="minor"/>
      </rPr>
      <t>(1=Sí)</t>
    </r>
    <r>
      <rPr>
        <sz val="11"/>
        <color theme="1"/>
        <rFont val="Calibri"/>
        <family val="2"/>
        <scheme val="minor"/>
      </rPr>
      <t>:</t>
    </r>
  </si>
  <si>
    <t>&lt; Extremos de X e Y, son los definidos en la hoja "Simulación parabólica" aunque puede sobreescribirlos</t>
  </si>
  <si>
    <t>&lt; Si se establece X=aleatorio (opción=1), la abscisa se muestrea de manera uniforme sobre el rango establecido</t>
  </si>
  <si>
    <t xml:space="preserve">   En caso contrario (opción=0), se recorre todo el rango con el paso h=rango/número de puntos</t>
  </si>
  <si>
    <t>&lt; Coeficientes calculados en la hoja "interpolación"</t>
  </si>
  <si>
    <t>&lt; Seleccione el grado del polinómio que define la relación sistemática entre X e Y</t>
  </si>
  <si>
    <t>Usar modelo interp.</t>
  </si>
  <si>
    <t>Modelo Int</t>
  </si>
  <si>
    <t>intr. Manual</t>
  </si>
  <si>
    <t>&lt; Usar el modelo de "interpolación" (opc=1) o introducir coeficientes manualmente (opc=0)</t>
  </si>
  <si>
    <t>&lt; Coeficientes del modelo que define el patrón sistemático</t>
  </si>
  <si>
    <t>Extremo (para el caso de un polinomio de 2º grado)</t>
  </si>
  <si>
    <t>&lt; Introduzca el número de observaciones (max=300)</t>
  </si>
  <si>
    <t xml:space="preserve">Introduzca la desviación típica del     </t>
  </si>
  <si>
    <t>Descriptiva de las variables simuladas</t>
  </si>
  <si>
    <t>error según un modelo aditivo  Normal (0,s)  &gt;</t>
  </si>
  <si>
    <t>INTERPOLACIÓN POLINÓMICA LINEAL, CUADRÁTICA, CÚBICA O MEDIANTE MODELO DE HILL</t>
  </si>
  <si>
    <t>h=1 para el modelo de Michaelis-Menten</t>
  </si>
  <si>
    <t>A</t>
  </si>
  <si>
    <t>B</t>
  </si>
  <si>
    <t>C</t>
  </si>
  <si>
    <t>D</t>
  </si>
  <si>
    <t>E</t>
  </si>
  <si>
    <t>También se puede considerar el patrón sigmoidal que ofrece la ecuación de Hill, o el hiperbólico de la ecuación de Michaelis-Menten.</t>
  </si>
  <si>
    <t>Descripción de las páginas:</t>
  </si>
  <si>
    <t>Simulación</t>
  </si>
  <si>
    <t>Sobre cada valor de X, la perturbación aleatoria se introduce de forma aditiva en términos de valores aleatorios</t>
  </si>
  <si>
    <t>con distribución normal (centrada en el valor esperado de la variable explicada conforme al patrón sistemático) y</t>
  </si>
  <si>
    <t>desviación típica configurable.</t>
  </si>
  <si>
    <t>Permite configurar el patrón de los datos a simular así como la magnitud de la perturbación aleatoria.</t>
  </si>
  <si>
    <t>Pedro Femia Marzo</t>
  </si>
  <si>
    <t>pfemia@ugr.es</t>
  </si>
  <si>
    <t>Unidad Docente de Medicina</t>
  </si>
  <si>
    <t>Departamento de Estadística e I.O.</t>
  </si>
  <si>
    <t>Universidad de Granada</t>
  </si>
  <si>
    <t>Interpolación</t>
  </si>
  <si>
    <t>Permite configurar el modelo que describe la componente sistemática de la relación entre las dos variables.</t>
  </si>
  <si>
    <t xml:space="preserve">Sirve también como calculadora para interpolar datos de acuerdo a un modelo polinómico lineal, cuadrático o cúbico. </t>
  </si>
  <si>
    <t>K</t>
  </si>
  <si>
    <t xml:space="preserve">También se puede considerar la ecuación de Hill </t>
  </si>
  <si>
    <t>La hoja permite generar un máximo de 300 datos.</t>
  </si>
  <si>
    <t>o bien como valores equiespaciados en dicho rango.</t>
  </si>
  <si>
    <t>Los valores de X se pueden establecer a partir de un muestreo aleatorio uniforme sobre el rango definido para esta variable,</t>
  </si>
  <si>
    <t>Tabla</t>
  </si>
  <si>
    <t>Datos simulados en formato de tabla de casos por variables exportable</t>
  </si>
  <si>
    <t>Cada hoja presenta la opción "Mostrar ayuda". Estableciendo esta opción en 1 se muestran comentarios, en 0 se ocultan.</t>
  </si>
  <si>
    <t>No se ha considerado la implementación de menús y filtros para los datos de entrada con el objeto de ganar compatibilidad</t>
  </si>
  <si>
    <t>&lt; Volver a presentación</t>
  </si>
  <si>
    <t>con versiones anteriores de Microsoft Excel.</t>
  </si>
  <si>
    <t>Solo las celdas con fondo gris permiten escribir valores</t>
  </si>
  <si>
    <t>●</t>
  </si>
  <si>
    <t>"</t>
  </si>
  <si>
    <t xml:space="preserve">   "modelo int" toma los coeficientes de la hoja "Interpolación"</t>
  </si>
  <si>
    <t xml:space="preserve">   "int. Manual" asume los coeficientes introducidos manualmente en la columna de la dcha.</t>
  </si>
  <si>
    <t xml:space="preserve">   La selección se hace en la celda F13 (0= introd. Manual / 1=modelo int.)</t>
  </si>
  <si>
    <r>
      <t xml:space="preserve">Mostrar ayuda </t>
    </r>
    <r>
      <rPr>
        <b/>
        <sz val="8"/>
        <color theme="1"/>
        <rFont val="Calibri"/>
        <family val="2"/>
        <scheme val="minor"/>
      </rPr>
      <t>(1=sí)</t>
    </r>
  </si>
  <si>
    <t>&lt; Introduzca 0 para ocultar los mensajes orientativos</t>
  </si>
  <si>
    <t>&lt; Introduzca los extremos de los valores para las variables X (explicativa) e Y (explicada)</t>
  </si>
  <si>
    <t>&lt; Si el modelo es cuadrático, indica el</t>
  </si>
  <si>
    <t xml:space="preserve">   punto que anula la derivada dY/dX</t>
  </si>
  <si>
    <t>Coeficientes del polinomio de interpolación</t>
  </si>
  <si>
    <t>Descripción de la aplicación</t>
  </si>
  <si>
    <t>SimPol</t>
  </si>
  <si>
    <t>https://www.ugr.es/~pfemia/apps/SimPol</t>
  </si>
  <si>
    <t>Referencia:</t>
  </si>
  <si>
    <r>
      <t>Referencia de esta aplicación</t>
    </r>
    <r>
      <rPr>
        <sz val="11"/>
        <rFont val="Calibri"/>
        <family val="2"/>
        <scheme val="minor"/>
      </rPr>
      <t/>
    </r>
  </si>
  <si>
    <r>
      <rPr>
        <sz val="9"/>
        <rFont val="Calibri"/>
        <family val="2"/>
        <scheme val="minor"/>
      </rPr>
      <t xml:space="preserve">Femia, P. (2019) </t>
    </r>
    <r>
      <rPr>
        <i/>
        <sz val="9"/>
        <rFont val="Calibri"/>
        <family val="2"/>
        <scheme val="minor"/>
      </rPr>
      <t xml:space="preserve">SimPol </t>
    </r>
    <r>
      <rPr>
        <sz val="9"/>
        <rFont val="Calibri"/>
        <family val="2"/>
        <scheme val="minor"/>
      </rPr>
      <t>(versión 2.0) [Hoja de cálculo]</t>
    </r>
    <r>
      <rPr>
        <i/>
        <sz val="9"/>
        <rFont val="Calibri"/>
        <family val="2"/>
        <scheme val="minor"/>
      </rPr>
      <t>.</t>
    </r>
    <r>
      <rPr>
        <sz val="9"/>
        <rFont val="Calibri"/>
        <family val="2"/>
        <scheme val="minor"/>
      </rPr>
      <t xml:space="preserve"> Universidad de Granada.</t>
    </r>
  </si>
  <si>
    <t>Simulación de dos variables con tendencia no lineal / calculadora de interpolación polinómica</t>
  </si>
  <si>
    <t xml:space="preserve">Versión: </t>
  </si>
  <si>
    <t>Año:</t>
  </si>
  <si>
    <t>2.0</t>
  </si>
  <si>
    <t>URL:</t>
  </si>
  <si>
    <r>
      <t xml:space="preserve">o la de Michaelis-Menten, que es el caso particular con </t>
    </r>
    <r>
      <rPr>
        <i/>
        <sz val="11"/>
        <rFont val="Calibri"/>
        <family val="2"/>
        <scheme val="minor"/>
      </rPr>
      <t>h</t>
    </r>
    <r>
      <rPr>
        <sz val="11"/>
        <rFont val="Calibri"/>
        <family val="2"/>
        <scheme val="minor"/>
      </rPr>
      <t>=1.</t>
    </r>
  </si>
  <si>
    <r>
      <t>SimPol </t>
    </r>
    <r>
      <rPr>
        <sz val="8"/>
        <color rgb="FF333333"/>
        <rFont val="Source Sans Pro"/>
        <family val="2"/>
      </rPr>
      <t>© 2019 by </t>
    </r>
    <r>
      <rPr>
        <sz val="8"/>
        <color rgb="FFD14500"/>
        <rFont val="Source Sans Pro"/>
        <family val="2"/>
      </rPr>
      <t>Pedro Femia </t>
    </r>
    <r>
      <rPr>
        <sz val="8"/>
        <color rgb="FF333333"/>
        <rFont val="Source Sans Pro"/>
        <family val="2"/>
      </rPr>
      <t>is licensed under </t>
    </r>
    <r>
      <rPr>
        <sz val="8"/>
        <color rgb="FFD14500"/>
        <rFont val="Source Sans Pro"/>
        <family val="2"/>
      </rPr>
      <t>Creative Commons Attribution-NonCommercial-NoDerivatives 4.0 International </t>
    </r>
  </si>
  <si>
    <t>&lt; inicio</t>
  </si>
  <si>
    <t xml:space="preserve">LICENSE </t>
  </si>
  <si>
    <t xml:space="preserve">This software is licensed under the Creative Commons Attribution </t>
  </si>
  <si>
    <t xml:space="preserve">International License (CC BY-NC-ND 4.0). You must agree with the terms of </t>
  </si>
  <si>
    <t xml:space="preserve">the license prior to use this software for any purpose.  Utilization implies the </t>
  </si>
  <si>
    <t>implicit agreement.</t>
  </si>
  <si>
    <t xml:space="preserve">You are free to use, share, copy and redistribute the material in any medium </t>
  </si>
  <si>
    <t>or format, under the following terms:</t>
  </si>
  <si>
    <t xml:space="preserve">- ATTRIBUTION.  You must give appropriate credit, provide a link to the </t>
  </si>
  <si>
    <t xml:space="preserve">license, and indicate if changes were made. You may do so in any </t>
  </si>
  <si>
    <t xml:space="preserve">reasonable manner, but not in any way that suggests the licensor endorses </t>
  </si>
  <si>
    <t>you or your use.</t>
  </si>
  <si>
    <t>- NON-COMERCIAL USE. You may not use the material for commercial</t>
  </si>
  <si>
    <t xml:space="preserve">purposes. NoDerivatives. If you remix, transform, or build upon the material, </t>
  </si>
  <si>
    <t>you may not  distribute the modified material.</t>
  </si>
  <si>
    <t>- NO ADDITIONAL RESTRICTIONS. You may not apply legal terms or</t>
  </si>
  <si>
    <t xml:space="preserve">technological measures that legally restrict others from doing anything the </t>
  </si>
  <si>
    <t>license permits.</t>
  </si>
  <si>
    <t>DISCLAIMER</t>
  </si>
  <si>
    <t xml:space="preserve">This software is provided "as is" without warranty of any kind. To the </t>
  </si>
  <si>
    <t xml:space="preserve">maximum extent permitted by applicable law, the authors further disclaims all </t>
  </si>
  <si>
    <t xml:space="preserve">warranties. The entire risk arising out of the use or performance of the </t>
  </si>
  <si>
    <t xml:space="preserve">products and documentation remains with recipient. </t>
  </si>
  <si>
    <t>(acorde con directrices APA 17.0)</t>
  </si>
  <si>
    <t>funcionamiento derivado de la inhabilitación de las mismas, por parte del sistema, para salvaguardar la seguridad de su equipo.</t>
  </si>
  <si>
    <r>
      <t xml:space="preserve">Esta aplicación </t>
    </r>
    <r>
      <rPr>
        <b/>
        <sz val="11"/>
        <rFont val="Calibri"/>
        <family val="2"/>
        <scheme val="minor"/>
      </rPr>
      <t>no funciona con macros</t>
    </r>
    <r>
      <rPr>
        <sz val="11"/>
        <rFont val="Calibri"/>
        <family val="2"/>
        <scheme val="minor"/>
      </rPr>
      <t>. Se evitan así problemas de incompatibilidad entre versiones y tambíen el posible mal</t>
    </r>
  </si>
  <si>
    <r>
      <rPr>
        <b/>
        <i/>
        <sz val="11"/>
        <rFont val="Calibri"/>
        <family val="2"/>
        <scheme val="minor"/>
      </rPr>
      <t>SimPol</t>
    </r>
    <r>
      <rPr>
        <sz val="11"/>
        <rFont val="Calibri"/>
        <family val="2"/>
        <scheme val="minor"/>
      </rPr>
      <t xml:space="preserve"> permite simular datos de dos variables para usarlos, por ejemplo, en problemas de regresión no lineal.</t>
    </r>
  </si>
  <si>
    <t>cc</t>
  </si>
  <si>
    <t>Licencia, condiciones de uso y descargo de responsabilidades</t>
  </si>
  <si>
    <t>Utilidades Estadísticas  /</t>
  </si>
  <si>
    <t>La relación sistemática entre las dos variables se puede establecer en términos de un polinomio de primer, segundo o tercer grado.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</si>
</sst>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%"/>
    <numFmt numFmtId="167" formatCode="0.000"/>
    <numFmt numFmtId="168" formatCode="0.000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color theme="5" tint="-0.499984740745262"/>
      <name val="Arial"/>
    </font>
    <font>
      <b/>
      <sz val="10"/>
      <color theme="5" tint="-0.499984740745262"/>
      <name val="Symbol"/>
      <family val="1"/>
      <charset val="2"/>
    </font>
    <font>
      <sz val="10"/>
      <color theme="5" tint="-0.499984740745262"/>
      <name val="Arial"/>
      <family val="2"/>
    </font>
    <font>
      <b/>
      <sz val="11"/>
      <color theme="5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sz val="8"/>
      <color theme="5" tint="-0.499984740745262"/>
      <name val="Arial"/>
      <family val="2"/>
    </font>
    <font>
      <sz val="10"/>
      <color theme="1" tint="0.34998626667073579"/>
      <name val="Arial"/>
      <family val="2"/>
    </font>
    <font>
      <i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u/>
      <sz val="10"/>
      <color theme="5" tint="-0.499984740745262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8"/>
      <color theme="0" tint="-0.34998626667073579"/>
      <name val="Arial"/>
      <family val="2"/>
    </font>
    <font>
      <sz val="10"/>
      <color theme="1" tint="4.9989318521683403E-2"/>
      <name val="Arial"/>
      <family val="2"/>
    </font>
    <font>
      <b/>
      <sz val="10"/>
      <color theme="0" tint="-0.249977111117893"/>
      <name val="Arial"/>
      <family val="2"/>
    </font>
    <font>
      <sz val="10"/>
      <color theme="4" tint="-0.49998474074526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sz val="8"/>
      <color theme="7" tint="-0.499984740745262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14999847407452621"/>
      <name val="Arial"/>
      <family val="2"/>
    </font>
    <font>
      <u/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0"/>
      <name val="Arial"/>
      <family val="2"/>
    </font>
    <font>
      <b/>
      <i/>
      <sz val="11"/>
      <color theme="0"/>
      <name val="Calibri"/>
      <family val="2"/>
      <scheme val="minor"/>
    </font>
    <font>
      <sz val="20"/>
      <name val="Calibri"/>
      <family val="2"/>
      <scheme val="minor"/>
    </font>
    <font>
      <u/>
      <sz val="8"/>
      <color indexed="12"/>
      <name val="Arial"/>
      <family val="2"/>
    </font>
    <font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  <font>
      <u/>
      <sz val="9"/>
      <name val="Arial"/>
      <family val="2"/>
    </font>
    <font>
      <b/>
      <sz val="16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D14500"/>
      <name val="Source Sans Pro"/>
      <family val="2"/>
    </font>
    <font>
      <sz val="8"/>
      <color rgb="FFD14500"/>
      <name val="Source Sans Pro"/>
      <family val="2"/>
    </font>
    <font>
      <sz val="8"/>
      <color rgb="FF333333"/>
      <name val="Source Sans Pro"/>
      <family val="2"/>
    </font>
    <font>
      <b/>
      <u/>
      <sz val="10"/>
      <name val="Arial"/>
      <family val="2"/>
    </font>
    <font>
      <sz val="8"/>
      <color theme="0" tint="-0.3499862666707357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6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b/>
      <u/>
      <sz val="9"/>
      <color theme="4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7" fillId="0" borderId="2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7" fillId="0" borderId="0" xfId="0" applyFont="1" applyFill="1" applyProtection="1"/>
    <xf numFmtId="0" fontId="3" fillId="0" borderId="2" xfId="0" applyFont="1" applyBorder="1" applyAlignment="1">
      <alignment horizontal="right"/>
    </xf>
    <xf numFmtId="0" fontId="3" fillId="0" borderId="0" xfId="0" applyFont="1"/>
    <xf numFmtId="0" fontId="12" fillId="4" borderId="0" xfId="2" applyFont="1" applyFill="1" applyProtection="1"/>
    <xf numFmtId="0" fontId="13" fillId="4" borderId="0" xfId="2" applyFont="1" applyFill="1" applyAlignment="1" applyProtection="1">
      <alignment horizontal="left"/>
    </xf>
    <xf numFmtId="0" fontId="12" fillId="4" borderId="0" xfId="2" applyFont="1" applyFill="1" applyAlignment="1" applyProtection="1">
      <alignment horizontal="center"/>
    </xf>
    <xf numFmtId="14" fontId="12" fillId="4" borderId="0" xfId="2" applyNumberFormat="1" applyFont="1" applyFill="1" applyAlignment="1" applyProtection="1">
      <alignment horizontal="center"/>
    </xf>
    <xf numFmtId="0" fontId="15" fillId="4" borderId="0" xfId="3" applyFont="1" applyFill="1" applyAlignment="1" applyProtection="1"/>
    <xf numFmtId="0" fontId="17" fillId="4" borderId="0" xfId="2" applyFont="1" applyFill="1" applyAlignment="1" applyProtection="1">
      <alignment horizontal="right"/>
    </xf>
    <xf numFmtId="0" fontId="12" fillId="4" borderId="0" xfId="2" applyFont="1" applyFill="1" applyAlignment="1" applyProtection="1">
      <alignment horizontal="right"/>
    </xf>
    <xf numFmtId="0" fontId="18" fillId="4" borderId="0" xfId="2" applyFont="1" applyFill="1" applyAlignment="1" applyProtection="1">
      <alignment horizontal="left"/>
    </xf>
    <xf numFmtId="0" fontId="11" fillId="0" borderId="0" xfId="2" applyFill="1" applyProtection="1"/>
    <xf numFmtId="165" fontId="16" fillId="0" borderId="0" xfId="2" applyNumberFormat="1" applyFont="1" applyProtection="1"/>
    <xf numFmtId="0" fontId="16" fillId="0" borderId="0" xfId="2" applyFont="1" applyProtection="1"/>
    <xf numFmtId="0" fontId="16" fillId="0" borderId="0" xfId="2" applyFont="1" applyFill="1" applyProtection="1"/>
    <xf numFmtId="0" fontId="17" fillId="4" borderId="0" xfId="2" applyFont="1" applyFill="1" applyProtection="1"/>
    <xf numFmtId="0" fontId="7" fillId="4" borderId="0" xfId="2" applyFont="1" applyFill="1" applyProtection="1"/>
    <xf numFmtId="0" fontId="21" fillId="4" borderId="0" xfId="2" applyFont="1" applyFill="1" applyAlignment="1" applyProtection="1">
      <alignment horizontal="left"/>
    </xf>
    <xf numFmtId="0" fontId="7" fillId="4" borderId="0" xfId="2" applyFont="1" applyFill="1" applyBorder="1" applyProtection="1"/>
    <xf numFmtId="0" fontId="7" fillId="4" borderId="0" xfId="2" applyFont="1" applyFill="1" applyAlignment="1" applyProtection="1">
      <alignment horizontal="center"/>
    </xf>
    <xf numFmtId="14" fontId="7" fillId="4" borderId="0" xfId="2" applyNumberFormat="1" applyFont="1" applyFill="1" applyAlignment="1" applyProtection="1">
      <alignment horizontal="center"/>
    </xf>
    <xf numFmtId="0" fontId="22" fillId="4" borderId="0" xfId="3" applyFont="1" applyFill="1" applyAlignment="1" applyProtection="1"/>
    <xf numFmtId="0" fontId="17" fillId="0" borderId="0" xfId="2" applyFont="1" applyFill="1" applyAlignment="1" applyProtection="1">
      <alignment horizontal="right"/>
    </xf>
    <xf numFmtId="0" fontId="16" fillId="0" borderId="0" xfId="2" applyFont="1" applyFill="1" applyAlignment="1" applyProtection="1">
      <alignment horizontal="center"/>
    </xf>
    <xf numFmtId="0" fontId="19" fillId="0" borderId="0" xfId="2" applyFont="1" applyFill="1" applyAlignment="1" applyProtection="1">
      <alignment horizontal="right"/>
    </xf>
    <xf numFmtId="0" fontId="7" fillId="4" borderId="0" xfId="2" applyFont="1" applyFill="1" applyAlignment="1" applyProtection="1">
      <alignment horizontal="left"/>
    </xf>
    <xf numFmtId="0" fontId="12" fillId="4" borderId="3" xfId="2" applyFont="1" applyFill="1" applyBorder="1" applyProtection="1"/>
    <xf numFmtId="0" fontId="7" fillId="4" borderId="3" xfId="2" applyFont="1" applyFill="1" applyBorder="1" applyProtection="1"/>
    <xf numFmtId="0" fontId="16" fillId="0" borderId="0" xfId="2" applyFont="1" applyFill="1" applyAlignment="1" applyProtection="1">
      <alignment horizontal="right"/>
    </xf>
    <xf numFmtId="0" fontId="7" fillId="0" borderId="0" xfId="2" applyFont="1" applyFill="1" applyProtection="1"/>
    <xf numFmtId="0" fontId="18" fillId="0" borderId="0" xfId="2" quotePrefix="1" applyFont="1" applyFill="1" applyAlignment="1" applyProtection="1">
      <alignment horizontal="right"/>
    </xf>
    <xf numFmtId="0" fontId="11" fillId="0" borderId="0" xfId="2" applyBorder="1" applyProtection="1"/>
    <xf numFmtId="0" fontId="11" fillId="0" borderId="0" xfId="2" applyFont="1" applyBorder="1" applyProtection="1"/>
    <xf numFmtId="0" fontId="25" fillId="0" borderId="0" xfId="2" applyFont="1" applyBorder="1" applyProtection="1"/>
    <xf numFmtId="0" fontId="25" fillId="0" borderId="0" xfId="2" applyFont="1" applyProtection="1"/>
    <xf numFmtId="0" fontId="17" fillId="0" borderId="0" xfId="2" applyFont="1" applyBorder="1" applyProtection="1"/>
    <xf numFmtId="167" fontId="23" fillId="5" borderId="3" xfId="2" applyNumberFormat="1" applyFont="1" applyFill="1" applyBorder="1" applyAlignment="1" applyProtection="1">
      <alignment horizontal="center"/>
    </xf>
    <xf numFmtId="0" fontId="23" fillId="5" borderId="0" xfId="2" applyFont="1" applyFill="1" applyProtection="1"/>
    <xf numFmtId="0" fontId="17" fillId="0" borderId="0" xfId="2" applyFont="1" applyFill="1" applyProtection="1"/>
    <xf numFmtId="0" fontId="11" fillId="0" borderId="0" xfId="2" applyProtection="1"/>
    <xf numFmtId="0" fontId="24" fillId="0" borderId="3" xfId="2" applyFont="1" applyBorder="1" applyProtection="1"/>
    <xf numFmtId="0" fontId="11" fillId="0" borderId="3" xfId="2" applyBorder="1" applyProtection="1"/>
    <xf numFmtId="0" fontId="24" fillId="0" borderId="3" xfId="2" applyFont="1" applyBorder="1" applyAlignment="1" applyProtection="1">
      <alignment horizontal="right"/>
    </xf>
    <xf numFmtId="0" fontId="7" fillId="5" borderId="3" xfId="2" applyFont="1" applyFill="1" applyBorder="1" applyAlignment="1" applyProtection="1">
      <alignment horizontal="center"/>
      <protection locked="0"/>
    </xf>
    <xf numFmtId="0" fontId="11" fillId="0" borderId="0" xfId="2" applyFont="1" applyProtection="1"/>
    <xf numFmtId="0" fontId="23" fillId="0" borderId="0" xfId="2" applyFont="1" applyProtection="1"/>
    <xf numFmtId="0" fontId="23" fillId="0" borderId="0" xfId="2" applyFont="1" applyBorder="1" applyProtection="1"/>
    <xf numFmtId="0" fontId="25" fillId="0" borderId="0" xfId="2" applyFont="1" applyFill="1" applyProtection="1"/>
    <xf numFmtId="165" fontId="26" fillId="0" borderId="0" xfId="2" applyNumberFormat="1" applyFont="1" applyProtection="1"/>
    <xf numFmtId="2" fontId="27" fillId="0" borderId="0" xfId="2" quotePrefix="1" applyNumberFormat="1" applyFont="1" applyBorder="1" applyProtection="1"/>
    <xf numFmtId="0" fontId="11" fillId="0" borderId="0" xfId="2" applyAlignment="1" applyProtection="1">
      <alignment horizontal="center"/>
    </xf>
    <xf numFmtId="0" fontId="23" fillId="0" borderId="0" xfId="2" applyFont="1" applyAlignment="1" applyProtection="1">
      <alignment horizontal="right"/>
    </xf>
    <xf numFmtId="164" fontId="23" fillId="0" borderId="0" xfId="2" applyNumberFormat="1" applyFont="1" applyBorder="1" applyAlignment="1" applyProtection="1">
      <alignment horizontal="right"/>
    </xf>
    <xf numFmtId="0" fontId="11" fillId="5" borderId="0" xfId="2" applyFill="1" applyProtection="1">
      <protection locked="0"/>
    </xf>
    <xf numFmtId="0" fontId="28" fillId="0" borderId="6" xfId="2" applyFont="1" applyBorder="1" applyAlignment="1" applyProtection="1">
      <alignment horizontal="right"/>
    </xf>
    <xf numFmtId="0" fontId="19" fillId="0" borderId="6" xfId="2" applyFont="1" applyFill="1" applyBorder="1" applyAlignment="1" applyProtection="1">
      <alignment horizontal="right"/>
    </xf>
    <xf numFmtId="165" fontId="28" fillId="0" borderId="6" xfId="2" applyNumberFormat="1" applyFont="1" applyFill="1" applyBorder="1" applyAlignment="1" applyProtection="1">
      <alignment horizontal="right"/>
    </xf>
    <xf numFmtId="0" fontId="28" fillId="0" borderId="6" xfId="2" applyFont="1" applyBorder="1" applyProtection="1"/>
    <xf numFmtId="0" fontId="16" fillId="0" borderId="6" xfId="2" applyFont="1" applyBorder="1" applyProtection="1"/>
    <xf numFmtId="0" fontId="16" fillId="0" borderId="6" xfId="2" applyFont="1" applyFill="1" applyBorder="1" applyProtection="1"/>
    <xf numFmtId="0" fontId="7" fillId="0" borderId="0" xfId="2" applyFont="1" applyProtection="1"/>
    <xf numFmtId="165" fontId="27" fillId="5" borderId="0" xfId="2" applyNumberFormat="1" applyFont="1" applyFill="1" applyProtection="1">
      <protection locked="0"/>
    </xf>
    <xf numFmtId="0" fontId="11" fillId="5" borderId="0" xfId="2" applyFont="1" applyFill="1" applyBorder="1" applyProtection="1">
      <protection locked="0"/>
    </xf>
    <xf numFmtId="165" fontId="16" fillId="0" borderId="0" xfId="2" applyNumberFormat="1" applyFont="1" applyFill="1" applyProtection="1"/>
    <xf numFmtId="165" fontId="17" fillId="0" borderId="0" xfId="2" applyNumberFormat="1" applyFont="1" applyProtection="1"/>
    <xf numFmtId="0" fontId="11" fillId="5" borderId="3" xfId="2" applyFill="1" applyBorder="1" applyProtection="1">
      <protection locked="0"/>
    </xf>
    <xf numFmtId="0" fontId="11" fillId="0" borderId="3" xfId="2" applyFont="1" applyBorder="1" applyProtection="1"/>
    <xf numFmtId="165" fontId="26" fillId="0" borderId="3" xfId="2" applyNumberFormat="1" applyFont="1" applyBorder="1" applyProtection="1"/>
    <xf numFmtId="1" fontId="7" fillId="6" borderId="3" xfId="2" applyNumberFormat="1" applyFont="1" applyFill="1" applyBorder="1" applyProtection="1"/>
    <xf numFmtId="2" fontId="11" fillId="0" borderId="3" xfId="2" applyNumberFormat="1" applyFill="1" applyBorder="1" applyProtection="1"/>
    <xf numFmtId="164" fontId="23" fillId="0" borderId="0" xfId="2" applyNumberFormat="1" applyFont="1" applyAlignment="1" applyProtection="1">
      <alignment horizontal="right"/>
    </xf>
    <xf numFmtId="0" fontId="29" fillId="5" borderId="0" xfId="2" applyFont="1" applyFill="1" applyProtection="1">
      <protection locked="0"/>
    </xf>
    <xf numFmtId="2" fontId="24" fillId="0" borderId="0" xfId="2" applyNumberFormat="1" applyFont="1" applyFill="1" applyProtection="1"/>
    <xf numFmtId="167" fontId="24" fillId="0" borderId="0" xfId="2" applyNumberFormat="1" applyFont="1" applyProtection="1"/>
    <xf numFmtId="0" fontId="21" fillId="0" borderId="0" xfId="2" applyFont="1" applyProtection="1"/>
    <xf numFmtId="0" fontId="11" fillId="0" borderId="3" xfId="2" applyBorder="1" applyAlignment="1" applyProtection="1">
      <alignment horizontal="right"/>
    </xf>
    <xf numFmtId="0" fontId="25" fillId="0" borderId="3" xfId="2" applyFont="1" applyBorder="1" applyProtection="1"/>
    <xf numFmtId="2" fontId="11" fillId="0" borderId="0" xfId="2" applyNumberFormat="1" applyFont="1" applyProtection="1"/>
    <xf numFmtId="168" fontId="11" fillId="0" borderId="4" xfId="2" applyNumberFormat="1" applyBorder="1" applyAlignment="1" applyProtection="1">
      <alignment horizontal="right"/>
    </xf>
    <xf numFmtId="0" fontId="11" fillId="0" borderId="0" xfId="2" applyFont="1" applyAlignment="1" applyProtection="1">
      <alignment horizontal="right"/>
    </xf>
    <xf numFmtId="168" fontId="11" fillId="0" borderId="0" xfId="2" applyNumberFormat="1" applyBorder="1" applyAlignment="1" applyProtection="1">
      <alignment horizontal="right"/>
    </xf>
    <xf numFmtId="0" fontId="11" fillId="0" borderId="0" xfId="2" applyFont="1" applyBorder="1" applyAlignment="1" applyProtection="1">
      <alignment horizontal="right"/>
    </xf>
    <xf numFmtId="2" fontId="11" fillId="0" borderId="3" xfId="2" applyNumberFormat="1" applyFont="1" applyBorder="1" applyProtection="1"/>
    <xf numFmtId="0" fontId="11" fillId="0" borderId="3" xfId="2" applyFont="1" applyFill="1" applyBorder="1" applyProtection="1"/>
    <xf numFmtId="168" fontId="11" fillId="0" borderId="3" xfId="2" applyNumberFormat="1" applyBorder="1" applyAlignment="1" applyProtection="1">
      <alignment horizontal="right"/>
    </xf>
    <xf numFmtId="0" fontId="11" fillId="0" borderId="3" xfId="2" applyFont="1" applyFill="1" applyBorder="1" applyAlignment="1" applyProtection="1">
      <alignment horizontal="right"/>
    </xf>
    <xf numFmtId="0" fontId="11" fillId="0" borderId="0" xfId="2" applyFont="1" applyFill="1" applyBorder="1" applyAlignment="1" applyProtection="1">
      <alignment horizontal="right"/>
    </xf>
    <xf numFmtId="164" fontId="11" fillId="0" borderId="3" xfId="2" applyNumberFormat="1" applyBorder="1" applyProtection="1"/>
    <xf numFmtId="0" fontId="7" fillId="0" borderId="0" xfId="2" applyFont="1" applyBorder="1" applyProtection="1"/>
    <xf numFmtId="0" fontId="11" fillId="0" borderId="0" xfId="2" applyAlignment="1" applyProtection="1">
      <alignment horizontal="right"/>
    </xf>
    <xf numFmtId="0" fontId="24" fillId="0" borderId="0" xfId="2" applyFont="1" applyAlignment="1" applyProtection="1">
      <alignment horizontal="right"/>
    </xf>
    <xf numFmtId="0" fontId="25" fillId="0" borderId="0" xfId="2" applyFont="1" applyAlignment="1" applyProtection="1">
      <alignment horizontal="right"/>
    </xf>
    <xf numFmtId="0" fontId="16" fillId="0" borderId="0" xfId="2" applyFont="1" applyAlignment="1" applyProtection="1">
      <alignment horizontal="right"/>
    </xf>
    <xf numFmtId="0" fontId="7" fillId="6" borderId="0" xfId="2" applyFont="1" applyFill="1" applyProtection="1"/>
    <xf numFmtId="0" fontId="11" fillId="6" borderId="0" xfId="2" applyFill="1" applyProtection="1"/>
    <xf numFmtId="0" fontId="26" fillId="0" borderId="0" xfId="2" applyFont="1" applyAlignment="1" applyProtection="1">
      <alignment horizontal="left"/>
    </xf>
    <xf numFmtId="168" fontId="11" fillId="0" borderId="0" xfId="2" applyNumberFormat="1" applyFont="1" applyBorder="1" applyAlignment="1" applyProtection="1">
      <alignment horizontal="left"/>
    </xf>
    <xf numFmtId="0" fontId="16" fillId="0" borderId="0" xfId="2" applyFont="1" applyFill="1" applyBorder="1" applyProtection="1"/>
    <xf numFmtId="0" fontId="11" fillId="0" borderId="0" xfId="2" applyFill="1" applyBorder="1" applyProtection="1"/>
    <xf numFmtId="0" fontId="7" fillId="5" borderId="0" xfId="2" applyFont="1" applyFill="1" applyProtection="1">
      <protection locked="0"/>
    </xf>
    <xf numFmtId="0" fontId="11" fillId="7" borderId="0" xfId="2" applyFill="1" applyProtection="1">
      <protection locked="0"/>
    </xf>
    <xf numFmtId="0" fontId="26" fillId="0" borderId="0" xfId="2" applyFont="1" applyBorder="1" applyProtection="1"/>
    <xf numFmtId="0" fontId="11" fillId="0" borderId="0" xfId="2" applyFill="1" applyAlignment="1" applyProtection="1">
      <alignment horizontal="right"/>
    </xf>
    <xf numFmtId="2" fontId="24" fillId="0" borderId="0" xfId="2" applyNumberFormat="1" applyFont="1" applyProtection="1"/>
    <xf numFmtId="167" fontId="11" fillId="0" borderId="3" xfId="2" applyNumberFormat="1" applyFont="1" applyBorder="1" applyAlignment="1" applyProtection="1">
      <alignment horizontal="right"/>
    </xf>
    <xf numFmtId="168" fontId="11" fillId="0" borderId="0" xfId="2" applyNumberFormat="1" applyAlignment="1" applyProtection="1">
      <alignment horizontal="right"/>
    </xf>
    <xf numFmtId="0" fontId="11" fillId="0" borderId="4" xfId="2" applyBorder="1" applyAlignment="1" applyProtection="1">
      <alignment horizontal="right"/>
    </xf>
    <xf numFmtId="0" fontId="11" fillId="0" borderId="4" xfId="2" applyFont="1" applyFill="1" applyBorder="1" applyProtection="1"/>
    <xf numFmtId="0" fontId="11" fillId="0" borderId="3" xfId="2" applyFont="1" applyBorder="1" applyAlignment="1" applyProtection="1">
      <alignment horizontal="right"/>
    </xf>
    <xf numFmtId="0" fontId="16" fillId="0" borderId="0" xfId="2" quotePrefix="1" applyFont="1" applyAlignment="1" applyProtection="1">
      <alignment horizontal="right"/>
    </xf>
    <xf numFmtId="165" fontId="11" fillId="0" borderId="0" xfId="2" applyNumberFormat="1" applyFont="1" applyProtection="1"/>
    <xf numFmtId="0" fontId="11" fillId="0" borderId="0" xfId="2" applyFont="1" applyAlignment="1" applyProtection="1">
      <alignment horizontal="left"/>
    </xf>
    <xf numFmtId="2" fontId="11" fillId="6" borderId="0" xfId="2" applyNumberFormat="1" applyFont="1" applyFill="1" applyAlignment="1" applyProtection="1">
      <alignment horizontal="right"/>
    </xf>
    <xf numFmtId="0" fontId="11" fillId="0" borderId="0" xfId="2" applyAlignment="1" applyProtection="1">
      <alignment horizontal="left"/>
    </xf>
    <xf numFmtId="0" fontId="33" fillId="0" borderId="0" xfId="2" applyFont="1" applyBorder="1" applyProtection="1"/>
    <xf numFmtId="164" fontId="7" fillId="0" borderId="0" xfId="2" applyNumberFormat="1" applyFont="1" applyBorder="1" applyProtection="1"/>
    <xf numFmtId="168" fontId="11" fillId="0" borderId="0" xfId="2" applyNumberFormat="1" applyProtection="1"/>
    <xf numFmtId="167" fontId="24" fillId="0" borderId="0" xfId="2" applyNumberFormat="1" applyFont="1" applyAlignment="1" applyProtection="1">
      <alignment horizontal="right"/>
    </xf>
    <xf numFmtId="168" fontId="11" fillId="0" borderId="3" xfId="2" applyNumberFormat="1" applyBorder="1" applyProtection="1"/>
    <xf numFmtId="0" fontId="11" fillId="0" borderId="0" xfId="2" applyBorder="1" applyAlignment="1" applyProtection="1">
      <alignment horizontal="right"/>
    </xf>
    <xf numFmtId="2" fontId="11" fillId="0" borderId="0" xfId="2" applyNumberFormat="1" applyProtection="1"/>
    <xf numFmtId="0" fontId="16" fillId="0" borderId="0" xfId="2" quotePrefix="1" applyFont="1" applyProtection="1"/>
    <xf numFmtId="0" fontId="17" fillId="0" borderId="0" xfId="2" applyFont="1" applyProtection="1"/>
    <xf numFmtId="0" fontId="0" fillId="0" borderId="7" xfId="0" applyBorder="1"/>
    <xf numFmtId="0" fontId="0" fillId="0" borderId="8" xfId="0" applyBorder="1"/>
    <xf numFmtId="164" fontId="34" fillId="0" borderId="0" xfId="0" applyNumberFormat="1" applyFont="1"/>
    <xf numFmtId="0" fontId="35" fillId="0" borderId="2" xfId="0" applyFont="1" applyBorder="1" applyAlignment="1">
      <alignment horizontal="right"/>
    </xf>
    <xf numFmtId="0" fontId="11" fillId="0" borderId="3" xfId="2" quotePrefix="1" applyFont="1" applyFill="1" applyBorder="1" applyProtection="1"/>
    <xf numFmtId="0" fontId="11" fillId="0" borderId="0" xfId="2" quotePrefix="1" applyFont="1" applyFill="1" applyBorder="1" applyProtection="1"/>
    <xf numFmtId="0" fontId="0" fillId="2" borderId="6" xfId="0" applyFill="1" applyBorder="1" applyProtection="1">
      <protection locked="0"/>
    </xf>
    <xf numFmtId="0" fontId="4" fillId="0" borderId="2" xfId="0" applyFont="1" applyBorder="1" applyAlignment="1">
      <alignment horizontal="right"/>
    </xf>
    <xf numFmtId="0" fontId="35" fillId="0" borderId="9" xfId="0" applyFont="1" applyBorder="1" applyAlignment="1">
      <alignment horizontal="right"/>
    </xf>
    <xf numFmtId="164" fontId="34" fillId="0" borderId="0" xfId="0" applyNumberFormat="1" applyFont="1" applyBorder="1"/>
    <xf numFmtId="0" fontId="16" fillId="4" borderId="0" xfId="2" applyFont="1" applyFill="1" applyAlignment="1" applyProtection="1">
      <alignment horizontal="right"/>
    </xf>
    <xf numFmtId="0" fontId="24" fillId="0" borderId="0" xfId="2" applyFont="1" applyAlignment="1" applyProtection="1">
      <alignment horizontal="center"/>
    </xf>
    <xf numFmtId="165" fontId="24" fillId="0" borderId="0" xfId="2" applyNumberFormat="1" applyFont="1" applyAlignment="1" applyProtection="1">
      <alignment horizontal="center"/>
    </xf>
    <xf numFmtId="0" fontId="25" fillId="0" borderId="0" xfId="2" applyFont="1" applyAlignment="1" applyProtection="1">
      <alignment horizontal="center"/>
    </xf>
    <xf numFmtId="0" fontId="11" fillId="0" borderId="0" xfId="2" applyFont="1" applyAlignment="1" applyProtection="1">
      <alignment horizontal="center"/>
    </xf>
    <xf numFmtId="0" fontId="24" fillId="0" borderId="0" xfId="2" applyFont="1" applyAlignment="1" applyProtection="1"/>
    <xf numFmtId="0" fontId="0" fillId="2" borderId="3" xfId="0" applyFill="1" applyBorder="1" applyProtection="1">
      <protection locked="0"/>
    </xf>
    <xf numFmtId="0" fontId="41" fillId="0" borderId="0" xfId="2" applyFont="1" applyAlignment="1" applyProtection="1">
      <alignment horizontal="left"/>
    </xf>
    <xf numFmtId="14" fontId="23" fillId="4" borderId="0" xfId="2" applyNumberFormat="1" applyFont="1" applyFill="1" applyAlignment="1" applyProtection="1">
      <alignment horizontal="center"/>
    </xf>
    <xf numFmtId="0" fontId="42" fillId="4" borderId="0" xfId="3" applyFont="1" applyFill="1" applyAlignment="1" applyProtection="1"/>
    <xf numFmtId="0" fontId="23" fillId="4" borderId="0" xfId="2" applyFont="1" applyFill="1" applyProtection="1"/>
    <xf numFmtId="167" fontId="43" fillId="0" borderId="0" xfId="2" applyNumberFormat="1" applyFont="1" applyProtection="1"/>
    <xf numFmtId="0" fontId="23" fillId="0" borderId="0" xfId="2" applyFont="1" applyAlignment="1" applyProtection="1">
      <alignment horizontal="left"/>
    </xf>
    <xf numFmtId="164" fontId="23" fillId="0" borderId="3" xfId="2" applyNumberFormat="1" applyFont="1" applyBorder="1" applyAlignment="1" applyProtection="1">
      <alignment horizontal="right"/>
    </xf>
    <xf numFmtId="0" fontId="12" fillId="4" borderId="0" xfId="2" applyFont="1" applyFill="1" applyAlignment="1" applyProtection="1">
      <alignment horizontal="left"/>
    </xf>
    <xf numFmtId="0" fontId="11" fillId="0" borderId="0" xfId="2" applyFont="1" applyBorder="1" applyAlignment="1" applyProtection="1">
      <alignment horizontal="left"/>
    </xf>
    <xf numFmtId="0" fontId="11" fillId="0" borderId="0" xfId="2" applyBorder="1" applyAlignment="1" applyProtection="1">
      <alignment horizontal="left"/>
    </xf>
    <xf numFmtId="165" fontId="11" fillId="0" borderId="0" xfId="2" applyNumberFormat="1" applyFont="1" applyAlignment="1" applyProtection="1">
      <alignment horizontal="left"/>
    </xf>
    <xf numFmtId="0" fontId="25" fillId="0" borderId="0" xfId="2" applyFont="1" applyAlignment="1" applyProtection="1">
      <alignment horizontal="left"/>
    </xf>
    <xf numFmtId="0" fontId="24" fillId="0" borderId="0" xfId="2" applyFont="1" applyBorder="1" applyAlignment="1" applyProtection="1">
      <alignment horizontal="right"/>
    </xf>
    <xf numFmtId="0" fontId="7" fillId="4" borderId="3" xfId="2" applyFont="1" applyFill="1" applyBorder="1" applyAlignment="1" applyProtection="1">
      <alignment horizontal="center"/>
    </xf>
    <xf numFmtId="0" fontId="7" fillId="6" borderId="3" xfId="2" applyFont="1" applyFill="1" applyBorder="1" applyProtection="1"/>
    <xf numFmtId="2" fontId="11" fillId="6" borderId="3" xfId="2" applyNumberFormat="1" applyFill="1" applyBorder="1" applyProtection="1"/>
    <xf numFmtId="0" fontId="26" fillId="0" borderId="3" xfId="2" applyFont="1" applyBorder="1" applyProtection="1"/>
    <xf numFmtId="2" fontId="29" fillId="5" borderId="0" xfId="2" applyNumberFormat="1" applyFont="1" applyFill="1" applyAlignment="1" applyProtection="1">
      <alignment horizontal="right"/>
      <protection locked="0"/>
    </xf>
    <xf numFmtId="0" fontId="11" fillId="0" borderId="3" xfId="2" applyBorder="1" applyAlignment="1" applyProtection="1">
      <alignment horizontal="left"/>
    </xf>
    <xf numFmtId="2" fontId="11" fillId="6" borderId="3" xfId="2" applyNumberFormat="1" applyFont="1" applyFill="1" applyBorder="1" applyAlignment="1" applyProtection="1">
      <alignment horizontal="right"/>
    </xf>
    <xf numFmtId="0" fontId="20" fillId="4" borderId="0" xfId="2" applyFont="1" applyFill="1" applyAlignment="1" applyProtection="1">
      <alignment horizontal="center"/>
    </xf>
    <xf numFmtId="0" fontId="43" fillId="8" borderId="0" xfId="2" applyFont="1" applyFill="1" applyAlignment="1" applyProtection="1">
      <alignment horizontal="center"/>
    </xf>
    <xf numFmtId="164" fontId="32" fillId="0" borderId="0" xfId="2" applyNumberFormat="1" applyFont="1" applyAlignment="1" applyProtection="1">
      <alignment horizontal="center"/>
    </xf>
    <xf numFmtId="0" fontId="11" fillId="0" borderId="0" xfId="2" applyBorder="1" applyAlignment="1" applyProtection="1">
      <alignment horizontal="center"/>
    </xf>
    <xf numFmtId="0" fontId="11" fillId="0" borderId="0" xfId="2" applyFont="1" applyBorder="1" applyAlignment="1" applyProtection="1">
      <alignment horizontal="center"/>
    </xf>
    <xf numFmtId="0" fontId="43" fillId="8" borderId="3" xfId="2" applyFont="1" applyFill="1" applyBorder="1" applyProtection="1"/>
    <xf numFmtId="0" fontId="23" fillId="8" borderId="3" xfId="2" applyFont="1" applyFill="1" applyBorder="1" applyProtection="1"/>
    <xf numFmtId="0" fontId="43" fillId="8" borderId="4" xfId="2" applyFont="1" applyFill="1" applyBorder="1" applyProtection="1"/>
    <xf numFmtId="0" fontId="23" fillId="8" borderId="4" xfId="2" applyFont="1" applyFill="1" applyBorder="1" applyProtection="1"/>
    <xf numFmtId="0" fontId="24" fillId="4" borderId="0" xfId="2" applyFont="1" applyFill="1" applyProtection="1"/>
    <xf numFmtId="2" fontId="11" fillId="0" borderId="4" xfId="2" applyNumberFormat="1" applyFill="1" applyBorder="1" applyProtection="1"/>
    <xf numFmtId="2" fontId="11" fillId="0" borderId="0" xfId="2" applyNumberFormat="1" applyFill="1" applyBorder="1" applyProtection="1"/>
    <xf numFmtId="0" fontId="18" fillId="4" borderId="0" xfId="2" applyFont="1" applyFill="1" applyBorder="1" applyAlignment="1" applyProtection="1">
      <alignment horizontal="left"/>
    </xf>
    <xf numFmtId="0" fontId="23" fillId="8" borderId="0" xfId="2" applyFont="1" applyFill="1" applyProtection="1"/>
    <xf numFmtId="0" fontId="23" fillId="8" borderId="0" xfId="2" applyFont="1" applyFill="1" applyAlignment="1" applyProtection="1">
      <alignment horizontal="left"/>
    </xf>
    <xf numFmtId="0" fontId="23" fillId="0" borderId="10" xfId="2" applyFont="1" applyFill="1" applyBorder="1" applyProtection="1"/>
    <xf numFmtId="164" fontId="23" fillId="0" borderId="10" xfId="2" applyNumberFormat="1" applyFont="1" applyFill="1" applyBorder="1" applyAlignment="1" applyProtection="1">
      <alignment horizontal="right"/>
    </xf>
    <xf numFmtId="0" fontId="23" fillId="0" borderId="10" xfId="2" applyFont="1" applyFill="1" applyBorder="1" applyAlignment="1" applyProtection="1">
      <alignment horizontal="left"/>
    </xf>
    <xf numFmtId="0" fontId="24" fillId="0" borderId="10" xfId="2" applyFont="1" applyFill="1" applyBorder="1" applyAlignment="1" applyProtection="1"/>
    <xf numFmtId="0" fontId="11" fillId="0" borderId="10" xfId="2" applyFill="1" applyBorder="1" applyProtection="1"/>
    <xf numFmtId="0" fontId="25" fillId="0" borderId="10" xfId="2" applyFont="1" applyFill="1" applyBorder="1" applyProtection="1"/>
    <xf numFmtId="0" fontId="11" fillId="0" borderId="10" xfId="2" applyFont="1" applyFill="1" applyBorder="1" applyProtection="1"/>
    <xf numFmtId="168" fontId="11" fillId="0" borderId="10" xfId="2" applyNumberFormat="1" applyFont="1" applyFill="1" applyBorder="1" applyAlignment="1" applyProtection="1">
      <alignment horizontal="left"/>
    </xf>
    <xf numFmtId="0" fontId="18" fillId="4" borderId="0" xfId="2" applyFont="1" applyFill="1" applyBorder="1" applyProtection="1"/>
    <xf numFmtId="0" fontId="43" fillId="8" borderId="0" xfId="2" applyFont="1" applyFill="1" applyAlignment="1" applyProtection="1">
      <alignment horizontal="left"/>
    </xf>
    <xf numFmtId="0" fontId="53" fillId="8" borderId="0" xfId="2" applyFont="1" applyFill="1" applyAlignment="1" applyProtection="1">
      <alignment horizontal="center"/>
    </xf>
    <xf numFmtId="0" fontId="23" fillId="8" borderId="0" xfId="2" applyFont="1" applyFill="1" applyAlignment="1" applyProtection="1">
      <alignment horizontal="center"/>
    </xf>
    <xf numFmtId="14" fontId="23" fillId="8" borderId="0" xfId="2" applyNumberFormat="1" applyFont="1" applyFill="1" applyAlignment="1" applyProtection="1">
      <alignment horizontal="center"/>
    </xf>
    <xf numFmtId="0" fontId="42" fillId="8" borderId="0" xfId="3" applyFont="1" applyFill="1" applyAlignment="1" applyProtection="1"/>
    <xf numFmtId="0" fontId="39" fillId="8" borderId="0" xfId="0" applyFont="1" applyFill="1" applyAlignment="1">
      <alignment horizontal="right"/>
    </xf>
    <xf numFmtId="0" fontId="20" fillId="8" borderId="0" xfId="2" applyFont="1" applyFill="1" applyAlignment="1" applyProtection="1">
      <alignment horizontal="center"/>
    </xf>
    <xf numFmtId="0" fontId="43" fillId="8" borderId="5" xfId="2" applyFont="1" applyFill="1" applyBorder="1" applyProtection="1"/>
    <xf numFmtId="0" fontId="43" fillId="8" borderId="5" xfId="2" applyFont="1" applyFill="1" applyBorder="1" applyAlignment="1" applyProtection="1">
      <alignment horizontal="left"/>
    </xf>
    <xf numFmtId="0" fontId="14" fillId="0" borderId="0" xfId="3" applyFill="1" applyAlignment="1" applyProtection="1"/>
    <xf numFmtId="0" fontId="45" fillId="0" borderId="0" xfId="0" applyFont="1" applyFill="1"/>
    <xf numFmtId="0" fontId="45" fillId="0" borderId="3" xfId="0" applyFont="1" applyFill="1" applyBorder="1"/>
    <xf numFmtId="0" fontId="45" fillId="6" borderId="3" xfId="0" applyFont="1" applyFill="1" applyBorder="1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57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0" fontId="39" fillId="8" borderId="0" xfId="0" applyFont="1" applyFill="1" applyProtection="1"/>
    <xf numFmtId="0" fontId="3" fillId="8" borderId="0" xfId="0" applyFont="1" applyFill="1" applyProtection="1"/>
    <xf numFmtId="0" fontId="3" fillId="0" borderId="0" xfId="0" applyFont="1" applyProtection="1"/>
    <xf numFmtId="0" fontId="8" fillId="0" borderId="0" xfId="0" applyFont="1" applyProtection="1"/>
    <xf numFmtId="0" fontId="54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0" fillId="0" borderId="0" xfId="0" applyProtection="1"/>
    <xf numFmtId="0" fontId="40" fillId="8" borderId="0" xfId="0" applyFont="1" applyFill="1" applyProtection="1"/>
    <xf numFmtId="0" fontId="4" fillId="0" borderId="0" xfId="0" applyFont="1" applyProtection="1"/>
    <xf numFmtId="0" fontId="40" fillId="0" borderId="0" xfId="0" applyFont="1" applyProtection="1"/>
    <xf numFmtId="0" fontId="0" fillId="0" borderId="0" xfId="0" applyBorder="1" applyProtection="1"/>
    <xf numFmtId="0" fontId="3" fillId="0" borderId="3" xfId="0" applyFont="1" applyBorder="1" applyProtection="1"/>
    <xf numFmtId="0" fontId="0" fillId="0" borderId="3" xfId="0" applyFill="1" applyBorder="1" applyProtection="1"/>
    <xf numFmtId="0" fontId="0" fillId="0" borderId="3" xfId="0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0" fillId="0" borderId="3" xfId="0" applyBorder="1" applyProtection="1"/>
    <xf numFmtId="0" fontId="47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40" fillId="0" borderId="0" xfId="0" applyFont="1" applyFill="1" applyProtection="1"/>
    <xf numFmtId="0" fontId="4" fillId="0" borderId="0" xfId="0" applyFont="1" applyFill="1" applyProtection="1"/>
    <xf numFmtId="0" fontId="0" fillId="0" borderId="6" xfId="0" applyFill="1" applyBorder="1" applyProtection="1"/>
    <xf numFmtId="0" fontId="38" fillId="0" borderId="6" xfId="0" applyFont="1" applyBorder="1" applyAlignment="1" applyProtection="1">
      <alignment horizontal="right"/>
    </xf>
    <xf numFmtId="167" fontId="38" fillId="0" borderId="6" xfId="0" applyNumberFormat="1" applyFont="1" applyBorder="1" applyAlignment="1" applyProtection="1">
      <alignment horizontal="left"/>
    </xf>
    <xf numFmtId="0" fontId="47" fillId="0" borderId="0" xfId="0" applyFont="1" applyFill="1" applyProtection="1"/>
    <xf numFmtId="167" fontId="36" fillId="0" borderId="0" xfId="0" applyNumberFormat="1" applyFont="1" applyFill="1" applyBorder="1" applyAlignment="1" applyProtection="1">
      <alignment horizontal="center"/>
    </xf>
    <xf numFmtId="168" fontId="0" fillId="0" borderId="0" xfId="0" applyNumberFormat="1" applyFill="1" applyBorder="1" applyProtection="1"/>
    <xf numFmtId="0" fontId="49" fillId="0" borderId="3" xfId="0" applyFont="1" applyBorder="1" applyAlignment="1" applyProtection="1">
      <alignment horizontal="right"/>
    </xf>
    <xf numFmtId="0" fontId="36" fillId="0" borderId="0" xfId="0" applyFont="1" applyAlignment="1" applyProtection="1">
      <alignment horizontal="center"/>
    </xf>
    <xf numFmtId="0" fontId="50" fillId="0" borderId="3" xfId="0" applyFont="1" applyBorder="1" applyProtection="1"/>
    <xf numFmtId="0" fontId="52" fillId="0" borderId="3" xfId="0" applyFont="1" applyBorder="1" applyAlignment="1" applyProtection="1">
      <alignment horizontal="center"/>
    </xf>
    <xf numFmtId="0" fontId="48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Protection="1"/>
    <xf numFmtId="0" fontId="36" fillId="0" borderId="0" xfId="0" applyFont="1" applyFill="1" applyBorder="1" applyAlignment="1" applyProtection="1">
      <alignment horizontal="center"/>
    </xf>
    <xf numFmtId="0" fontId="50" fillId="0" borderId="3" xfId="0" applyFont="1" applyFill="1" applyBorder="1" applyProtection="1"/>
    <xf numFmtId="0" fontId="51" fillId="0" borderId="3" xfId="0" applyFont="1" applyFill="1" applyBorder="1" applyAlignment="1" applyProtection="1">
      <alignment horizontal="center"/>
    </xf>
    <xf numFmtId="164" fontId="36" fillId="0" borderId="0" xfId="0" applyNumberFormat="1" applyFont="1" applyAlignment="1" applyProtection="1">
      <alignment horizontal="center"/>
    </xf>
    <xf numFmtId="164" fontId="36" fillId="0" borderId="3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164" fontId="0" fillId="0" borderId="0" xfId="0" applyNumberFormat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2" fontId="0" fillId="0" borderId="0" xfId="0" applyNumberFormat="1" applyProtection="1"/>
    <xf numFmtId="0" fontId="47" fillId="0" borderId="3" xfId="0" applyFont="1" applyFill="1" applyBorder="1" applyProtection="1"/>
    <xf numFmtId="0" fontId="38" fillId="0" borderId="0" xfId="0" applyFont="1" applyProtection="1"/>
    <xf numFmtId="0" fontId="2" fillId="0" borderId="0" xfId="0" applyFont="1" applyProtection="1"/>
    <xf numFmtId="0" fontId="47" fillId="0" borderId="0" xfId="0" applyFont="1" applyAlignment="1" applyProtection="1">
      <alignment horizontal="right"/>
    </xf>
    <xf numFmtId="167" fontId="38" fillId="0" borderId="0" xfId="0" applyNumberFormat="1" applyFont="1" applyAlignment="1" applyProtection="1">
      <alignment horizontal="left"/>
    </xf>
    <xf numFmtId="0" fontId="0" fillId="0" borderId="3" xfId="0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35" fillId="0" borderId="2" xfId="0" applyFont="1" applyBorder="1" applyAlignment="1" applyProtection="1">
      <alignment horizontal="right"/>
    </xf>
    <xf numFmtId="0" fontId="0" fillId="0" borderId="2" xfId="0" applyBorder="1" applyProtection="1"/>
    <xf numFmtId="0" fontId="34" fillId="0" borderId="2" xfId="0" applyFont="1" applyBorder="1" applyProtection="1"/>
    <xf numFmtId="2" fontId="34" fillId="0" borderId="2" xfId="0" applyNumberFormat="1" applyFont="1" applyBorder="1" applyProtection="1"/>
    <xf numFmtId="2" fontId="0" fillId="0" borderId="2" xfId="0" applyNumberFormat="1" applyBorder="1" applyProtection="1"/>
    <xf numFmtId="166" fontId="0" fillId="0" borderId="2" xfId="1" applyNumberFormat="1" applyFont="1" applyBorder="1" applyProtection="1"/>
    <xf numFmtId="166" fontId="34" fillId="0" borderId="2" xfId="1" applyNumberFormat="1" applyFont="1" applyBorder="1" applyProtection="1"/>
    <xf numFmtId="2" fontId="34" fillId="0" borderId="2" xfId="1" applyNumberFormat="1" applyFont="1" applyBorder="1" applyAlignment="1" applyProtection="1">
      <alignment horizontal="right"/>
    </xf>
    <xf numFmtId="166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40" fillId="3" borderId="0" xfId="0" applyFont="1" applyFill="1" applyProtection="1"/>
    <xf numFmtId="0" fontId="0" fillId="3" borderId="0" xfId="0" applyFill="1" applyProtection="1"/>
    <xf numFmtId="0" fontId="4" fillId="3" borderId="0" xfId="0" applyFont="1" applyFill="1" applyProtection="1"/>
    <xf numFmtId="0" fontId="38" fillId="0" borderId="0" xfId="0" applyFont="1" applyBorder="1" applyAlignment="1" applyProtection="1">
      <alignment horizontal="right"/>
    </xf>
    <xf numFmtId="167" fontId="38" fillId="0" borderId="0" xfId="0" applyNumberFormat="1" applyFont="1" applyBorder="1" applyAlignment="1" applyProtection="1">
      <alignment horizontal="left"/>
    </xf>
    <xf numFmtId="167" fontId="23" fillId="5" borderId="0" xfId="2" applyNumberFormat="1" applyFont="1" applyFill="1" applyAlignment="1" applyProtection="1">
      <alignment horizontal="center"/>
    </xf>
    <xf numFmtId="168" fontId="0" fillId="0" borderId="3" xfId="0" applyNumberFormat="1" applyFill="1" applyBorder="1" applyProtection="1"/>
    <xf numFmtId="0" fontId="12" fillId="0" borderId="0" xfId="2" applyFont="1" applyFill="1" applyProtection="1"/>
    <xf numFmtId="0" fontId="18" fillId="0" borderId="0" xfId="2" applyFont="1" applyFill="1" applyBorder="1" applyAlignment="1" applyProtection="1">
      <alignment horizontal="left"/>
    </xf>
    <xf numFmtId="0" fontId="11" fillId="5" borderId="0" xfId="2" applyFont="1" applyFill="1" applyAlignment="1" applyProtection="1">
      <alignment horizontal="center"/>
      <protection locked="0"/>
    </xf>
    <xf numFmtId="1" fontId="7" fillId="6" borderId="0" xfId="2" applyNumberFormat="1" applyFont="1" applyFill="1" applyProtection="1">
      <protection locked="0"/>
    </xf>
    <xf numFmtId="0" fontId="7" fillId="6" borderId="0" xfId="2" applyFont="1" applyFill="1" applyProtection="1">
      <protection locked="0"/>
    </xf>
    <xf numFmtId="0" fontId="7" fillId="6" borderId="3" xfId="2" applyFont="1" applyFill="1" applyBorder="1" applyProtection="1">
      <protection locked="0"/>
    </xf>
    <xf numFmtId="0" fontId="52" fillId="2" borderId="6" xfId="0" applyFont="1" applyFill="1" applyBorder="1" applyAlignment="1" applyProtection="1">
      <alignment horizontal="center"/>
      <protection locked="0"/>
    </xf>
    <xf numFmtId="0" fontId="51" fillId="2" borderId="3" xfId="0" applyFont="1" applyFill="1" applyBorder="1" applyAlignment="1" applyProtection="1">
      <alignment horizontal="center"/>
      <protection locked="0"/>
    </xf>
    <xf numFmtId="0" fontId="59" fillId="0" borderId="0" xfId="0" applyFont="1" applyFill="1"/>
    <xf numFmtId="0" fontId="61" fillId="0" borderId="0" xfId="0" applyFont="1" applyFill="1"/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left"/>
    </xf>
    <xf numFmtId="0" fontId="46" fillId="0" borderId="0" xfId="0" applyNumberFormat="1" applyFont="1" applyFill="1" applyAlignment="1">
      <alignment horizontal="left"/>
    </xf>
    <xf numFmtId="0" fontId="52" fillId="6" borderId="0" xfId="0" applyFont="1" applyFill="1" applyBorder="1"/>
    <xf numFmtId="0" fontId="52" fillId="6" borderId="3" xfId="0" applyFont="1" applyFill="1" applyBorder="1"/>
    <xf numFmtId="0" fontId="45" fillId="0" borderId="0" xfId="0" applyFont="1" applyFill="1" applyAlignment="1">
      <alignment vertical="top"/>
    </xf>
    <xf numFmtId="0" fontId="66" fillId="0" borderId="0" xfId="0" applyFont="1" applyFill="1"/>
    <xf numFmtId="0" fontId="46" fillId="0" borderId="0" xfId="0" applyFont="1" applyAlignment="1">
      <alignment vertical="center"/>
    </xf>
    <xf numFmtId="0" fontId="46" fillId="0" borderId="0" xfId="0" applyFont="1"/>
    <xf numFmtId="0" fontId="67" fillId="0" borderId="0" xfId="0" applyFont="1" applyAlignment="1">
      <alignment horizontal="left" vertical="top" wrapText="1"/>
    </xf>
    <xf numFmtId="0" fontId="70" fillId="0" borderId="0" xfId="0" applyFont="1"/>
    <xf numFmtId="0" fontId="11" fillId="0" borderId="0" xfId="0" applyFont="1"/>
    <xf numFmtId="0" fontId="11" fillId="0" borderId="0" xfId="0" quotePrefix="1" applyFont="1"/>
    <xf numFmtId="0" fontId="0" fillId="6" borderId="8" xfId="0" applyFill="1" applyBorder="1" applyAlignment="1"/>
    <xf numFmtId="0" fontId="45" fillId="6" borderId="8" xfId="0" applyFont="1" applyFill="1" applyBorder="1"/>
    <xf numFmtId="0" fontId="63" fillId="6" borderId="0" xfId="3" applyFont="1" applyFill="1" applyBorder="1" applyAlignment="1" applyProtection="1">
      <alignment vertical="center"/>
    </xf>
    <xf numFmtId="0" fontId="65" fillId="6" borderId="10" xfId="0" applyFont="1" applyFill="1" applyBorder="1" applyAlignment="1">
      <alignment vertical="center" wrapText="1"/>
    </xf>
    <xf numFmtId="0" fontId="60" fillId="6" borderId="8" xfId="0" applyFont="1" applyFill="1" applyBorder="1" applyAlignment="1">
      <alignment vertical="center" wrapText="1"/>
    </xf>
    <xf numFmtId="0" fontId="55" fillId="0" borderId="0" xfId="0" applyFont="1" applyFill="1" applyAlignment="1">
      <alignment vertical="center"/>
    </xf>
    <xf numFmtId="0" fontId="74" fillId="6" borderId="11" xfId="0" applyFont="1" applyFill="1" applyBorder="1" applyAlignment="1">
      <alignment vertical="top"/>
    </xf>
    <xf numFmtId="0" fontId="45" fillId="6" borderId="11" xfId="0" applyFont="1" applyFill="1" applyBorder="1" applyAlignment="1">
      <alignment vertical="top"/>
    </xf>
    <xf numFmtId="0" fontId="52" fillId="6" borderId="12" xfId="0" applyFont="1" applyFill="1" applyBorder="1"/>
    <xf numFmtId="0" fontId="45" fillId="6" borderId="12" xfId="0" applyFont="1" applyFill="1" applyBorder="1"/>
    <xf numFmtId="0" fontId="45" fillId="0" borderId="8" xfId="0" applyFont="1" applyFill="1" applyBorder="1" applyAlignment="1">
      <alignment vertical="center"/>
    </xf>
    <xf numFmtId="0" fontId="45" fillId="0" borderId="8" xfId="0" applyFont="1" applyFill="1" applyBorder="1" applyAlignment="1">
      <alignment vertical="top"/>
    </xf>
    <xf numFmtId="0" fontId="55" fillId="0" borderId="8" xfId="0" applyFont="1" applyFill="1" applyBorder="1" applyAlignment="1">
      <alignment vertical="center"/>
    </xf>
    <xf numFmtId="0" fontId="45" fillId="0" borderId="8" xfId="0" applyFont="1" applyFill="1" applyBorder="1"/>
    <xf numFmtId="0" fontId="45" fillId="0" borderId="12" xfId="0" applyFont="1" applyFill="1" applyBorder="1"/>
    <xf numFmtId="0" fontId="55" fillId="8" borderId="7" xfId="0" applyFont="1" applyFill="1" applyBorder="1" applyAlignment="1">
      <alignment vertical="center"/>
    </xf>
    <xf numFmtId="0" fontId="73" fillId="6" borderId="4" xfId="0" applyFont="1" applyFill="1" applyBorder="1" applyAlignment="1">
      <alignment horizontal="left" vertical="center"/>
    </xf>
    <xf numFmtId="0" fontId="55" fillId="6" borderId="4" xfId="0" applyFont="1" applyFill="1" applyBorder="1" applyAlignment="1">
      <alignment vertical="center"/>
    </xf>
    <xf numFmtId="0" fontId="45" fillId="6" borderId="4" xfId="0" applyFont="1" applyFill="1" applyBorder="1" applyAlignment="1">
      <alignment vertical="center"/>
    </xf>
    <xf numFmtId="0" fontId="45" fillId="6" borderId="13" xfId="0" applyFont="1" applyFill="1" applyBorder="1" applyAlignment="1">
      <alignment vertical="center"/>
    </xf>
    <xf numFmtId="0" fontId="55" fillId="8" borderId="8" xfId="0" applyFont="1" applyFill="1" applyBorder="1" applyAlignment="1">
      <alignment vertical="top"/>
    </xf>
    <xf numFmtId="0" fontId="45" fillId="6" borderId="14" xfId="0" applyFont="1" applyFill="1" applyBorder="1" applyAlignment="1">
      <alignment vertical="top"/>
    </xf>
    <xf numFmtId="0" fontId="55" fillId="8" borderId="8" xfId="0" applyFont="1" applyFill="1" applyBorder="1" applyAlignment="1">
      <alignment vertical="center"/>
    </xf>
    <xf numFmtId="0" fontId="62" fillId="6" borderId="0" xfId="0" applyFont="1" applyFill="1" applyBorder="1" applyAlignment="1">
      <alignment vertical="center"/>
    </xf>
    <xf numFmtId="0" fontId="52" fillId="6" borderId="0" xfId="0" applyFont="1" applyFill="1" applyBorder="1" applyAlignment="1">
      <alignment vertical="center"/>
    </xf>
    <xf numFmtId="0" fontId="55" fillId="6" borderId="0" xfId="0" applyFont="1" applyFill="1" applyBorder="1" applyAlignment="1">
      <alignment vertical="center"/>
    </xf>
    <xf numFmtId="0" fontId="55" fillId="6" borderId="10" xfId="0" applyFont="1" applyFill="1" applyBorder="1" applyAlignment="1">
      <alignment vertical="center"/>
    </xf>
    <xf numFmtId="0" fontId="45" fillId="8" borderId="8" xfId="0" applyFont="1" applyFill="1" applyBorder="1"/>
    <xf numFmtId="0" fontId="45" fillId="8" borderId="12" xfId="0" applyFont="1" applyFill="1" applyBorder="1"/>
    <xf numFmtId="0" fontId="45" fillId="6" borderId="15" xfId="0" applyFont="1" applyFill="1" applyBorder="1"/>
    <xf numFmtId="0" fontId="75" fillId="6" borderId="8" xfId="0" applyFont="1" applyFill="1" applyBorder="1" applyAlignment="1">
      <alignment vertical="center" wrapText="1"/>
    </xf>
    <xf numFmtId="0" fontId="14" fillId="0" borderId="0" xfId="3" applyFill="1" applyAlignment="1" applyProtection="1">
      <alignment horizontal="left"/>
    </xf>
    <xf numFmtId="0" fontId="68" fillId="6" borderId="0" xfId="0" applyFont="1" applyFill="1" applyBorder="1" applyAlignment="1">
      <alignment horizontal="left" wrapText="1"/>
    </xf>
    <xf numFmtId="0" fontId="68" fillId="6" borderId="10" xfId="0" applyFont="1" applyFill="1" applyBorder="1" applyAlignment="1">
      <alignment horizontal="left" wrapText="1"/>
    </xf>
    <xf numFmtId="0" fontId="64" fillId="6" borderId="4" xfId="0" applyFont="1" applyFill="1" applyBorder="1" applyAlignment="1">
      <alignment horizontal="left" vertical="center"/>
    </xf>
    <xf numFmtId="0" fontId="62" fillId="6" borderId="8" xfId="0" applyFont="1" applyFill="1" applyBorder="1" applyAlignment="1">
      <alignment horizontal="left" wrapText="1"/>
    </xf>
    <xf numFmtId="0" fontId="62" fillId="6" borderId="0" xfId="0" applyFont="1" applyFill="1" applyBorder="1" applyAlignment="1">
      <alignment horizontal="left" wrapText="1"/>
    </xf>
    <xf numFmtId="0" fontId="62" fillId="6" borderId="10" xfId="0" applyFont="1" applyFill="1" applyBorder="1" applyAlignment="1">
      <alignment horizontal="left" wrapText="1"/>
    </xf>
    <xf numFmtId="0" fontId="52" fillId="6" borderId="8" xfId="0" applyFont="1" applyFill="1" applyBorder="1" applyAlignment="1">
      <alignment horizontal="left"/>
    </xf>
    <xf numFmtId="0" fontId="52" fillId="6" borderId="0" xfId="0" applyFont="1" applyFill="1" applyBorder="1" applyAlignment="1">
      <alignment horizontal="left"/>
    </xf>
    <xf numFmtId="0" fontId="52" fillId="6" borderId="10" xfId="0" applyFont="1" applyFill="1" applyBorder="1" applyAlignment="1">
      <alignment horizontal="left"/>
    </xf>
    <xf numFmtId="0" fontId="71" fillId="6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56" fillId="0" borderId="0" xfId="3" applyFont="1" applyAlignment="1" applyProtection="1">
      <alignment horizontal="left"/>
    </xf>
    <xf numFmtId="0" fontId="24" fillId="0" borderId="0" xfId="2" applyFont="1" applyAlignment="1" applyProtection="1">
      <alignment horizontal="center"/>
    </xf>
    <xf numFmtId="0" fontId="16" fillId="4" borderId="0" xfId="2" applyFont="1" applyFill="1" applyAlignment="1" applyProtection="1">
      <alignment horizontal="right"/>
    </xf>
    <xf numFmtId="0" fontId="11" fillId="0" borderId="0" xfId="2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56" fillId="0" borderId="0" xfId="3" applyFont="1" applyAlignment="1" applyProtection="1">
      <alignment horizontal="center"/>
    </xf>
    <xf numFmtId="0" fontId="14" fillId="4" borderId="0" xfId="3" applyFill="1" applyBorder="1" applyAlignment="1" applyProtection="1">
      <alignment horizontal="left"/>
    </xf>
    <xf numFmtId="0" fontId="68" fillId="0" borderId="0" xfId="0" applyFont="1" applyAlignment="1">
      <alignment horizontal="left" wrapText="1"/>
    </xf>
    <xf numFmtId="0" fontId="68" fillId="0" borderId="3" xfId="0" applyFon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6"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'!I'!$J$4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'!I'!$I$5:$I$104</c:f>
              <c:numCache>
                <c:formatCode>General</c:formatCode>
                <c:ptCount val="100"/>
                <c:pt idx="0">
                  <c:v>0</c:v>
                </c:pt>
                <c:pt idx="1">
                  <c:v>0.30303030303030304</c:v>
                </c:pt>
                <c:pt idx="2">
                  <c:v>0.60606060606060608</c:v>
                </c:pt>
                <c:pt idx="3">
                  <c:v>0.90909090909090917</c:v>
                </c:pt>
                <c:pt idx="4">
                  <c:v>1.2121212121212122</c:v>
                </c:pt>
                <c:pt idx="5">
                  <c:v>1.5151515151515151</c:v>
                </c:pt>
                <c:pt idx="6">
                  <c:v>1.8181818181818181</c:v>
                </c:pt>
                <c:pt idx="7">
                  <c:v>2.1212121212121211</c:v>
                </c:pt>
                <c:pt idx="8">
                  <c:v>2.4242424242424243</c:v>
                </c:pt>
                <c:pt idx="9">
                  <c:v>2.7272727272727275</c:v>
                </c:pt>
                <c:pt idx="10">
                  <c:v>3.0303030303030307</c:v>
                </c:pt>
                <c:pt idx="11">
                  <c:v>3.3333333333333339</c:v>
                </c:pt>
                <c:pt idx="12">
                  <c:v>3.6363636363636371</c:v>
                </c:pt>
                <c:pt idx="13">
                  <c:v>3.9393939393939403</c:v>
                </c:pt>
                <c:pt idx="14">
                  <c:v>4.2424242424242431</c:v>
                </c:pt>
                <c:pt idx="15">
                  <c:v>4.5454545454545459</c:v>
                </c:pt>
                <c:pt idx="16">
                  <c:v>4.8484848484848486</c:v>
                </c:pt>
                <c:pt idx="17">
                  <c:v>5.1515151515151514</c:v>
                </c:pt>
                <c:pt idx="18">
                  <c:v>5.4545454545454541</c:v>
                </c:pt>
                <c:pt idx="19">
                  <c:v>5.7575757575757569</c:v>
                </c:pt>
                <c:pt idx="20">
                  <c:v>6.0606060606060597</c:v>
                </c:pt>
                <c:pt idx="21">
                  <c:v>6.3636363636363624</c:v>
                </c:pt>
                <c:pt idx="22">
                  <c:v>6.6666666666666652</c:v>
                </c:pt>
                <c:pt idx="23">
                  <c:v>6.9696969696969679</c:v>
                </c:pt>
                <c:pt idx="24">
                  <c:v>7.2727272727272707</c:v>
                </c:pt>
                <c:pt idx="25">
                  <c:v>7.5757575757575735</c:v>
                </c:pt>
                <c:pt idx="26">
                  <c:v>7.8787878787878762</c:v>
                </c:pt>
                <c:pt idx="27">
                  <c:v>8.1818181818181799</c:v>
                </c:pt>
                <c:pt idx="28">
                  <c:v>8.4848484848484826</c:v>
                </c:pt>
                <c:pt idx="29">
                  <c:v>8.7878787878787854</c:v>
                </c:pt>
                <c:pt idx="30">
                  <c:v>9.0909090909090882</c:v>
                </c:pt>
                <c:pt idx="31">
                  <c:v>9.3939393939393909</c:v>
                </c:pt>
                <c:pt idx="32">
                  <c:v>9.6969696969696937</c:v>
                </c:pt>
                <c:pt idx="33">
                  <c:v>9.9999999999999964</c:v>
                </c:pt>
                <c:pt idx="34">
                  <c:v>10.303030303030299</c:v>
                </c:pt>
                <c:pt idx="35">
                  <c:v>10.606060606060602</c:v>
                </c:pt>
                <c:pt idx="36">
                  <c:v>10.909090909090905</c:v>
                </c:pt>
                <c:pt idx="37">
                  <c:v>11.212121212121207</c:v>
                </c:pt>
                <c:pt idx="38">
                  <c:v>11.51515151515151</c:v>
                </c:pt>
                <c:pt idx="39">
                  <c:v>11.818181818181813</c:v>
                </c:pt>
                <c:pt idx="40">
                  <c:v>12.121212121212116</c:v>
                </c:pt>
                <c:pt idx="41">
                  <c:v>12.424242424242419</c:v>
                </c:pt>
                <c:pt idx="42">
                  <c:v>12.727272727272721</c:v>
                </c:pt>
                <c:pt idx="43">
                  <c:v>13.030303030303024</c:v>
                </c:pt>
                <c:pt idx="44">
                  <c:v>13.333333333333327</c:v>
                </c:pt>
                <c:pt idx="45">
                  <c:v>13.63636363636363</c:v>
                </c:pt>
                <c:pt idx="46">
                  <c:v>13.939393939393932</c:v>
                </c:pt>
                <c:pt idx="47">
                  <c:v>14.242424242424235</c:v>
                </c:pt>
                <c:pt idx="48">
                  <c:v>14.545454545454538</c:v>
                </c:pt>
                <c:pt idx="49">
                  <c:v>14.848484848484841</c:v>
                </c:pt>
                <c:pt idx="50">
                  <c:v>15.151515151515143</c:v>
                </c:pt>
                <c:pt idx="51">
                  <c:v>15.454545454545446</c:v>
                </c:pt>
                <c:pt idx="52">
                  <c:v>15.757575757575749</c:v>
                </c:pt>
                <c:pt idx="53">
                  <c:v>16.060606060606052</c:v>
                </c:pt>
                <c:pt idx="54">
                  <c:v>16.363636363636356</c:v>
                </c:pt>
                <c:pt idx="55">
                  <c:v>16.666666666666661</c:v>
                </c:pt>
                <c:pt idx="56">
                  <c:v>16.969696969696965</c:v>
                </c:pt>
                <c:pt idx="57">
                  <c:v>17.27272727272727</c:v>
                </c:pt>
                <c:pt idx="58">
                  <c:v>17.575757575757574</c:v>
                </c:pt>
                <c:pt idx="59">
                  <c:v>17.878787878787879</c:v>
                </c:pt>
                <c:pt idx="60">
                  <c:v>18.181818181818183</c:v>
                </c:pt>
                <c:pt idx="61">
                  <c:v>18.484848484848488</c:v>
                </c:pt>
                <c:pt idx="62">
                  <c:v>18.787878787878793</c:v>
                </c:pt>
                <c:pt idx="63">
                  <c:v>19.090909090909097</c:v>
                </c:pt>
                <c:pt idx="64">
                  <c:v>19.393939393939402</c:v>
                </c:pt>
                <c:pt idx="65">
                  <c:v>19.696969696969706</c:v>
                </c:pt>
                <c:pt idx="66">
                  <c:v>20.000000000000011</c:v>
                </c:pt>
                <c:pt idx="67">
                  <c:v>20.303030303030315</c:v>
                </c:pt>
                <c:pt idx="68">
                  <c:v>20.60606060606062</c:v>
                </c:pt>
                <c:pt idx="69">
                  <c:v>20.909090909090924</c:v>
                </c:pt>
                <c:pt idx="70">
                  <c:v>21.212121212121229</c:v>
                </c:pt>
                <c:pt idx="71">
                  <c:v>21.515151515151533</c:v>
                </c:pt>
                <c:pt idx="72">
                  <c:v>21.818181818181838</c:v>
                </c:pt>
                <c:pt idx="73">
                  <c:v>22.121212121212142</c:v>
                </c:pt>
                <c:pt idx="74">
                  <c:v>22.424242424242447</c:v>
                </c:pt>
                <c:pt idx="75">
                  <c:v>22.727272727272751</c:v>
                </c:pt>
                <c:pt idx="76">
                  <c:v>23.030303030303056</c:v>
                </c:pt>
                <c:pt idx="77">
                  <c:v>23.333333333333361</c:v>
                </c:pt>
                <c:pt idx="78">
                  <c:v>23.636363636363665</c:v>
                </c:pt>
                <c:pt idx="79">
                  <c:v>23.93939393939397</c:v>
                </c:pt>
                <c:pt idx="80">
                  <c:v>24.242424242424274</c:v>
                </c:pt>
                <c:pt idx="81">
                  <c:v>24.545454545454579</c:v>
                </c:pt>
                <c:pt idx="82">
                  <c:v>24.848484848484883</c:v>
                </c:pt>
                <c:pt idx="83">
                  <c:v>25.151515151515188</c:v>
                </c:pt>
                <c:pt idx="84">
                  <c:v>25.454545454545492</c:v>
                </c:pt>
                <c:pt idx="85">
                  <c:v>25.757575757575797</c:v>
                </c:pt>
                <c:pt idx="86">
                  <c:v>26.060606060606101</c:v>
                </c:pt>
                <c:pt idx="87">
                  <c:v>26.363636363636406</c:v>
                </c:pt>
                <c:pt idx="88">
                  <c:v>26.66666666666671</c:v>
                </c:pt>
                <c:pt idx="89">
                  <c:v>26.969696969697015</c:v>
                </c:pt>
                <c:pt idx="90">
                  <c:v>27.27272727272732</c:v>
                </c:pt>
                <c:pt idx="91">
                  <c:v>27.575757575757624</c:v>
                </c:pt>
                <c:pt idx="92">
                  <c:v>27.878787878787929</c:v>
                </c:pt>
                <c:pt idx="93">
                  <c:v>28.181818181818233</c:v>
                </c:pt>
                <c:pt idx="94">
                  <c:v>28.484848484848538</c:v>
                </c:pt>
                <c:pt idx="95">
                  <c:v>28.787878787878842</c:v>
                </c:pt>
                <c:pt idx="96">
                  <c:v>29.090909090909147</c:v>
                </c:pt>
                <c:pt idx="97">
                  <c:v>29.393939393939451</c:v>
                </c:pt>
                <c:pt idx="98">
                  <c:v>29.696969696969756</c:v>
                </c:pt>
                <c:pt idx="99">
                  <c:v>30.00000000000006</c:v>
                </c:pt>
              </c:numCache>
            </c:numRef>
          </c:xVal>
          <c:yVal>
            <c:numRef>
              <c:f>'!I'!$J$5:$J$104</c:f>
              <c:numCache>
                <c:formatCode>0.0</c:formatCode>
                <c:ptCount val="100"/>
                <c:pt idx="0">
                  <c:v>0.2</c:v>
                </c:pt>
                <c:pt idx="1">
                  <c:v>0.9</c:v>
                </c:pt>
                <c:pt idx="2">
                  <c:v>0.8</c:v>
                </c:pt>
                <c:pt idx="3">
                  <c:v>1</c:v>
                </c:pt>
                <c:pt idx="4">
                  <c:v>1.6</c:v>
                </c:pt>
                <c:pt idx="5">
                  <c:v>0.6</c:v>
                </c:pt>
                <c:pt idx="6">
                  <c:v>1.6</c:v>
                </c:pt>
                <c:pt idx="7">
                  <c:v>1.7</c:v>
                </c:pt>
                <c:pt idx="8">
                  <c:v>1.7</c:v>
                </c:pt>
                <c:pt idx="9">
                  <c:v>3.5</c:v>
                </c:pt>
                <c:pt idx="10">
                  <c:v>3.1</c:v>
                </c:pt>
                <c:pt idx="11">
                  <c:v>2.2000000000000002</c:v>
                </c:pt>
                <c:pt idx="12">
                  <c:v>2.7</c:v>
                </c:pt>
                <c:pt idx="13">
                  <c:v>3.9</c:v>
                </c:pt>
                <c:pt idx="14">
                  <c:v>3.9</c:v>
                </c:pt>
                <c:pt idx="15">
                  <c:v>5</c:v>
                </c:pt>
                <c:pt idx="16">
                  <c:v>5.0999999999999996</c:v>
                </c:pt>
                <c:pt idx="17">
                  <c:v>5.0999999999999996</c:v>
                </c:pt>
                <c:pt idx="18">
                  <c:v>4.9000000000000004</c:v>
                </c:pt>
                <c:pt idx="19">
                  <c:v>4.8</c:v>
                </c:pt>
                <c:pt idx="20">
                  <c:v>5.9</c:v>
                </c:pt>
                <c:pt idx="21">
                  <c:v>4.5999999999999996</c:v>
                </c:pt>
                <c:pt idx="22">
                  <c:v>5.9</c:v>
                </c:pt>
                <c:pt idx="23">
                  <c:v>6.7</c:v>
                </c:pt>
                <c:pt idx="24">
                  <c:v>5.4</c:v>
                </c:pt>
                <c:pt idx="25">
                  <c:v>5.9</c:v>
                </c:pt>
                <c:pt idx="26">
                  <c:v>6.9</c:v>
                </c:pt>
                <c:pt idx="27">
                  <c:v>6.7</c:v>
                </c:pt>
                <c:pt idx="28">
                  <c:v>6.7</c:v>
                </c:pt>
                <c:pt idx="29">
                  <c:v>6.7</c:v>
                </c:pt>
                <c:pt idx="30">
                  <c:v>6.7</c:v>
                </c:pt>
                <c:pt idx="31">
                  <c:v>6.9</c:v>
                </c:pt>
                <c:pt idx="32">
                  <c:v>7.5</c:v>
                </c:pt>
                <c:pt idx="33">
                  <c:v>7.2</c:v>
                </c:pt>
                <c:pt idx="34">
                  <c:v>7.6</c:v>
                </c:pt>
                <c:pt idx="35">
                  <c:v>8.1</c:v>
                </c:pt>
                <c:pt idx="36">
                  <c:v>7.1</c:v>
                </c:pt>
                <c:pt idx="37">
                  <c:v>8.8000000000000007</c:v>
                </c:pt>
                <c:pt idx="38">
                  <c:v>8</c:v>
                </c:pt>
                <c:pt idx="39">
                  <c:v>8.1999999999999993</c:v>
                </c:pt>
                <c:pt idx="40">
                  <c:v>8.1999999999999993</c:v>
                </c:pt>
                <c:pt idx="41">
                  <c:v>9.8000000000000007</c:v>
                </c:pt>
                <c:pt idx="42">
                  <c:v>9.3000000000000007</c:v>
                </c:pt>
                <c:pt idx="43">
                  <c:v>8.8000000000000007</c:v>
                </c:pt>
                <c:pt idx="44">
                  <c:v>8.4</c:v>
                </c:pt>
                <c:pt idx="45">
                  <c:v>8.6</c:v>
                </c:pt>
                <c:pt idx="46">
                  <c:v>9.1</c:v>
                </c:pt>
                <c:pt idx="47">
                  <c:v>10.199999999999999</c:v>
                </c:pt>
                <c:pt idx="48">
                  <c:v>9.4</c:v>
                </c:pt>
                <c:pt idx="49">
                  <c:v>9.1</c:v>
                </c:pt>
                <c:pt idx="50">
                  <c:v>8.8000000000000007</c:v>
                </c:pt>
                <c:pt idx="51">
                  <c:v>9</c:v>
                </c:pt>
                <c:pt idx="52">
                  <c:v>10.199999999999999</c:v>
                </c:pt>
                <c:pt idx="53">
                  <c:v>9.9</c:v>
                </c:pt>
                <c:pt idx="54">
                  <c:v>9.5</c:v>
                </c:pt>
                <c:pt idx="55">
                  <c:v>9.6</c:v>
                </c:pt>
                <c:pt idx="56">
                  <c:v>9.3000000000000007</c:v>
                </c:pt>
                <c:pt idx="57">
                  <c:v>9.4</c:v>
                </c:pt>
                <c:pt idx="58">
                  <c:v>9.3000000000000007</c:v>
                </c:pt>
                <c:pt idx="59">
                  <c:v>10</c:v>
                </c:pt>
                <c:pt idx="60">
                  <c:v>10.4</c:v>
                </c:pt>
                <c:pt idx="61">
                  <c:v>9.9</c:v>
                </c:pt>
                <c:pt idx="62">
                  <c:v>11.1</c:v>
                </c:pt>
                <c:pt idx="63">
                  <c:v>9.8000000000000007</c:v>
                </c:pt>
                <c:pt idx="64">
                  <c:v>9.3000000000000007</c:v>
                </c:pt>
                <c:pt idx="65">
                  <c:v>10.199999999999999</c:v>
                </c:pt>
                <c:pt idx="66">
                  <c:v>9.9</c:v>
                </c:pt>
                <c:pt idx="67">
                  <c:v>10.199999999999999</c:v>
                </c:pt>
                <c:pt idx="68">
                  <c:v>9.6999999999999993</c:v>
                </c:pt>
                <c:pt idx="69">
                  <c:v>10.199999999999999</c:v>
                </c:pt>
                <c:pt idx="70">
                  <c:v>10.5</c:v>
                </c:pt>
                <c:pt idx="71">
                  <c:v>9.8000000000000007</c:v>
                </c:pt>
                <c:pt idx="72">
                  <c:v>10.1</c:v>
                </c:pt>
                <c:pt idx="73">
                  <c:v>10.3</c:v>
                </c:pt>
                <c:pt idx="74">
                  <c:v>9.8000000000000007</c:v>
                </c:pt>
                <c:pt idx="75">
                  <c:v>9.4</c:v>
                </c:pt>
                <c:pt idx="76">
                  <c:v>8.9</c:v>
                </c:pt>
                <c:pt idx="77">
                  <c:v>9</c:v>
                </c:pt>
                <c:pt idx="78">
                  <c:v>9.6999999999999993</c:v>
                </c:pt>
                <c:pt idx="79">
                  <c:v>9.1</c:v>
                </c:pt>
                <c:pt idx="80">
                  <c:v>8.3000000000000007</c:v>
                </c:pt>
                <c:pt idx="81">
                  <c:v>9</c:v>
                </c:pt>
                <c:pt idx="82">
                  <c:v>9.4</c:v>
                </c:pt>
                <c:pt idx="83">
                  <c:v>9.1999999999999993</c:v>
                </c:pt>
                <c:pt idx="84">
                  <c:v>8.3000000000000007</c:v>
                </c:pt>
                <c:pt idx="85">
                  <c:v>9.1999999999999993</c:v>
                </c:pt>
                <c:pt idx="86">
                  <c:v>9</c:v>
                </c:pt>
                <c:pt idx="87">
                  <c:v>9.3000000000000007</c:v>
                </c:pt>
                <c:pt idx="88">
                  <c:v>9.1</c:v>
                </c:pt>
                <c:pt idx="89">
                  <c:v>8.3000000000000007</c:v>
                </c:pt>
                <c:pt idx="90">
                  <c:v>8.3000000000000007</c:v>
                </c:pt>
                <c:pt idx="91">
                  <c:v>8</c:v>
                </c:pt>
                <c:pt idx="92">
                  <c:v>8.5</c:v>
                </c:pt>
                <c:pt idx="93">
                  <c:v>8.3000000000000007</c:v>
                </c:pt>
                <c:pt idx="94">
                  <c:v>8.5</c:v>
                </c:pt>
                <c:pt idx="95">
                  <c:v>7.3</c:v>
                </c:pt>
                <c:pt idx="96">
                  <c:v>6.7</c:v>
                </c:pt>
                <c:pt idx="97">
                  <c:v>7.3</c:v>
                </c:pt>
                <c:pt idx="98">
                  <c:v>7.1</c:v>
                </c:pt>
                <c:pt idx="99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EB-4212-814B-17F84526AF0F}"/>
            </c:ext>
          </c:extLst>
        </c:ser>
        <c:ser>
          <c:idx val="1"/>
          <c:order val="1"/>
          <c:tx>
            <c:strRef>
              <c:f>'!I'!$K$4</c:f>
              <c:strCache>
                <c:ptCount val="1"/>
                <c:pt idx="0">
                  <c:v>E(Y)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'!I'!$I$5:$I$104</c:f>
              <c:numCache>
                <c:formatCode>General</c:formatCode>
                <c:ptCount val="100"/>
                <c:pt idx="0">
                  <c:v>0</c:v>
                </c:pt>
                <c:pt idx="1">
                  <c:v>0.30303030303030304</c:v>
                </c:pt>
                <c:pt idx="2">
                  <c:v>0.60606060606060608</c:v>
                </c:pt>
                <c:pt idx="3">
                  <c:v>0.90909090909090917</c:v>
                </c:pt>
                <c:pt idx="4">
                  <c:v>1.2121212121212122</c:v>
                </c:pt>
                <c:pt idx="5">
                  <c:v>1.5151515151515151</c:v>
                </c:pt>
                <c:pt idx="6">
                  <c:v>1.8181818181818181</c:v>
                </c:pt>
                <c:pt idx="7">
                  <c:v>2.1212121212121211</c:v>
                </c:pt>
                <c:pt idx="8">
                  <c:v>2.4242424242424243</c:v>
                </c:pt>
                <c:pt idx="9">
                  <c:v>2.7272727272727275</c:v>
                </c:pt>
                <c:pt idx="10">
                  <c:v>3.0303030303030307</c:v>
                </c:pt>
                <c:pt idx="11">
                  <c:v>3.3333333333333339</c:v>
                </c:pt>
                <c:pt idx="12">
                  <c:v>3.6363636363636371</c:v>
                </c:pt>
                <c:pt idx="13">
                  <c:v>3.9393939393939403</c:v>
                </c:pt>
                <c:pt idx="14">
                  <c:v>4.2424242424242431</c:v>
                </c:pt>
                <c:pt idx="15">
                  <c:v>4.5454545454545459</c:v>
                </c:pt>
                <c:pt idx="16">
                  <c:v>4.8484848484848486</c:v>
                </c:pt>
                <c:pt idx="17">
                  <c:v>5.1515151515151514</c:v>
                </c:pt>
                <c:pt idx="18">
                  <c:v>5.4545454545454541</c:v>
                </c:pt>
                <c:pt idx="19">
                  <c:v>5.7575757575757569</c:v>
                </c:pt>
                <c:pt idx="20">
                  <c:v>6.0606060606060597</c:v>
                </c:pt>
                <c:pt idx="21">
                  <c:v>6.3636363636363624</c:v>
                </c:pt>
                <c:pt idx="22">
                  <c:v>6.6666666666666652</c:v>
                </c:pt>
                <c:pt idx="23">
                  <c:v>6.9696969696969679</c:v>
                </c:pt>
                <c:pt idx="24">
                  <c:v>7.2727272727272707</c:v>
                </c:pt>
                <c:pt idx="25">
                  <c:v>7.5757575757575735</c:v>
                </c:pt>
                <c:pt idx="26">
                  <c:v>7.8787878787878762</c:v>
                </c:pt>
                <c:pt idx="27">
                  <c:v>8.1818181818181799</c:v>
                </c:pt>
                <c:pt idx="28">
                  <c:v>8.4848484848484826</c:v>
                </c:pt>
                <c:pt idx="29">
                  <c:v>8.7878787878787854</c:v>
                </c:pt>
                <c:pt idx="30">
                  <c:v>9.0909090909090882</c:v>
                </c:pt>
                <c:pt idx="31">
                  <c:v>9.3939393939393909</c:v>
                </c:pt>
                <c:pt idx="32">
                  <c:v>9.6969696969696937</c:v>
                </c:pt>
                <c:pt idx="33">
                  <c:v>9.9999999999999964</c:v>
                </c:pt>
                <c:pt idx="34">
                  <c:v>10.303030303030299</c:v>
                </c:pt>
                <c:pt idx="35">
                  <c:v>10.606060606060602</c:v>
                </c:pt>
                <c:pt idx="36">
                  <c:v>10.909090909090905</c:v>
                </c:pt>
                <c:pt idx="37">
                  <c:v>11.212121212121207</c:v>
                </c:pt>
                <c:pt idx="38">
                  <c:v>11.51515151515151</c:v>
                </c:pt>
                <c:pt idx="39">
                  <c:v>11.818181818181813</c:v>
                </c:pt>
                <c:pt idx="40">
                  <c:v>12.121212121212116</c:v>
                </c:pt>
                <c:pt idx="41">
                  <c:v>12.424242424242419</c:v>
                </c:pt>
                <c:pt idx="42">
                  <c:v>12.727272727272721</c:v>
                </c:pt>
                <c:pt idx="43">
                  <c:v>13.030303030303024</c:v>
                </c:pt>
                <c:pt idx="44">
                  <c:v>13.333333333333327</c:v>
                </c:pt>
                <c:pt idx="45">
                  <c:v>13.63636363636363</c:v>
                </c:pt>
                <c:pt idx="46">
                  <c:v>13.939393939393932</c:v>
                </c:pt>
                <c:pt idx="47">
                  <c:v>14.242424242424235</c:v>
                </c:pt>
                <c:pt idx="48">
                  <c:v>14.545454545454538</c:v>
                </c:pt>
                <c:pt idx="49">
                  <c:v>14.848484848484841</c:v>
                </c:pt>
                <c:pt idx="50">
                  <c:v>15.151515151515143</c:v>
                </c:pt>
                <c:pt idx="51">
                  <c:v>15.454545454545446</c:v>
                </c:pt>
                <c:pt idx="52">
                  <c:v>15.757575757575749</c:v>
                </c:pt>
                <c:pt idx="53">
                  <c:v>16.060606060606052</c:v>
                </c:pt>
                <c:pt idx="54">
                  <c:v>16.363636363636356</c:v>
                </c:pt>
                <c:pt idx="55">
                  <c:v>16.666666666666661</c:v>
                </c:pt>
                <c:pt idx="56">
                  <c:v>16.969696969696965</c:v>
                </c:pt>
                <c:pt idx="57">
                  <c:v>17.27272727272727</c:v>
                </c:pt>
                <c:pt idx="58">
                  <c:v>17.575757575757574</c:v>
                </c:pt>
                <c:pt idx="59">
                  <c:v>17.878787878787879</c:v>
                </c:pt>
                <c:pt idx="60">
                  <c:v>18.181818181818183</c:v>
                </c:pt>
                <c:pt idx="61">
                  <c:v>18.484848484848488</c:v>
                </c:pt>
                <c:pt idx="62">
                  <c:v>18.787878787878793</c:v>
                </c:pt>
                <c:pt idx="63">
                  <c:v>19.090909090909097</c:v>
                </c:pt>
                <c:pt idx="64">
                  <c:v>19.393939393939402</c:v>
                </c:pt>
                <c:pt idx="65">
                  <c:v>19.696969696969706</c:v>
                </c:pt>
                <c:pt idx="66">
                  <c:v>20.000000000000011</c:v>
                </c:pt>
                <c:pt idx="67">
                  <c:v>20.303030303030315</c:v>
                </c:pt>
                <c:pt idx="68">
                  <c:v>20.60606060606062</c:v>
                </c:pt>
                <c:pt idx="69">
                  <c:v>20.909090909090924</c:v>
                </c:pt>
                <c:pt idx="70">
                  <c:v>21.212121212121229</c:v>
                </c:pt>
                <c:pt idx="71">
                  <c:v>21.515151515151533</c:v>
                </c:pt>
                <c:pt idx="72">
                  <c:v>21.818181818181838</c:v>
                </c:pt>
                <c:pt idx="73">
                  <c:v>22.121212121212142</c:v>
                </c:pt>
                <c:pt idx="74">
                  <c:v>22.424242424242447</c:v>
                </c:pt>
                <c:pt idx="75">
                  <c:v>22.727272727272751</c:v>
                </c:pt>
                <c:pt idx="76">
                  <c:v>23.030303030303056</c:v>
                </c:pt>
                <c:pt idx="77">
                  <c:v>23.333333333333361</c:v>
                </c:pt>
                <c:pt idx="78">
                  <c:v>23.636363636363665</c:v>
                </c:pt>
                <c:pt idx="79">
                  <c:v>23.93939393939397</c:v>
                </c:pt>
                <c:pt idx="80">
                  <c:v>24.242424242424274</c:v>
                </c:pt>
                <c:pt idx="81">
                  <c:v>24.545454545454579</c:v>
                </c:pt>
                <c:pt idx="82">
                  <c:v>24.848484848484883</c:v>
                </c:pt>
                <c:pt idx="83">
                  <c:v>25.151515151515188</c:v>
                </c:pt>
                <c:pt idx="84">
                  <c:v>25.454545454545492</c:v>
                </c:pt>
                <c:pt idx="85">
                  <c:v>25.757575757575797</c:v>
                </c:pt>
                <c:pt idx="86">
                  <c:v>26.060606060606101</c:v>
                </c:pt>
                <c:pt idx="87">
                  <c:v>26.363636363636406</c:v>
                </c:pt>
                <c:pt idx="88">
                  <c:v>26.66666666666671</c:v>
                </c:pt>
                <c:pt idx="89">
                  <c:v>26.969696969697015</c:v>
                </c:pt>
                <c:pt idx="90">
                  <c:v>27.27272727272732</c:v>
                </c:pt>
                <c:pt idx="91">
                  <c:v>27.575757575757624</c:v>
                </c:pt>
                <c:pt idx="92">
                  <c:v>27.878787878787929</c:v>
                </c:pt>
                <c:pt idx="93">
                  <c:v>28.181818181818233</c:v>
                </c:pt>
                <c:pt idx="94">
                  <c:v>28.484848484848538</c:v>
                </c:pt>
                <c:pt idx="95">
                  <c:v>28.787878787878842</c:v>
                </c:pt>
                <c:pt idx="96">
                  <c:v>29.090909090909147</c:v>
                </c:pt>
                <c:pt idx="97">
                  <c:v>29.393939393939451</c:v>
                </c:pt>
                <c:pt idx="98">
                  <c:v>29.696969696969756</c:v>
                </c:pt>
                <c:pt idx="99">
                  <c:v>30.00000000000006</c:v>
                </c:pt>
              </c:numCache>
            </c:numRef>
          </c:xVal>
          <c:yVal>
            <c:numRef>
              <c:f>'!I'!$K$5:$K$104</c:f>
              <c:numCache>
                <c:formatCode>0.0000</c:formatCode>
                <c:ptCount val="100"/>
                <c:pt idx="0">
                  <c:v>0</c:v>
                </c:pt>
                <c:pt idx="1">
                  <c:v>0.29637637552794338</c:v>
                </c:pt>
                <c:pt idx="2">
                  <c:v>0.5885824981938087</c:v>
                </c:pt>
                <c:pt idx="3">
                  <c:v>0.87660490686910131</c:v>
                </c:pt>
                <c:pt idx="4">
                  <c:v>1.1604301404253254</c:v>
                </c:pt>
                <c:pt idx="5">
                  <c:v>1.4400447377339864</c:v>
                </c:pt>
                <c:pt idx="6">
                  <c:v>1.7154352376665891</c:v>
                </c:pt>
                <c:pt idx="7">
                  <c:v>1.9865881790946383</c:v>
                </c:pt>
                <c:pt idx="8">
                  <c:v>2.2534901008896391</c:v>
                </c:pt>
                <c:pt idx="9">
                  <c:v>2.5161275419230962</c:v>
                </c:pt>
                <c:pt idx="10">
                  <c:v>2.7744870410665148</c:v>
                </c:pt>
                <c:pt idx="11">
                  <c:v>3.0285551371913995</c:v>
                </c:pt>
                <c:pt idx="12">
                  <c:v>3.2783183691692561</c:v>
                </c:pt>
                <c:pt idx="13">
                  <c:v>3.5237632758715876</c:v>
                </c:pt>
                <c:pt idx="14">
                  <c:v>3.7648763961699006</c:v>
                </c:pt>
                <c:pt idx="15">
                  <c:v>4.0016442689356984</c:v>
                </c:pt>
                <c:pt idx="16">
                  <c:v>4.2340534330404873</c:v>
                </c:pt>
                <c:pt idx="17">
                  <c:v>4.4620904273557738</c:v>
                </c:pt>
                <c:pt idx="18">
                  <c:v>4.6857417907530579</c:v>
                </c:pt>
                <c:pt idx="19">
                  <c:v>4.9049940621038504</c:v>
                </c:pt>
                <c:pt idx="20">
                  <c:v>5.1198337802796505</c:v>
                </c:pt>
                <c:pt idx="21">
                  <c:v>5.3302474841519683</c:v>
                </c:pt>
                <c:pt idx="22">
                  <c:v>5.5362217125923054</c:v>
                </c:pt>
                <c:pt idx="23">
                  <c:v>5.7377430044721676</c:v>
                </c:pt>
                <c:pt idx="24">
                  <c:v>5.934797898663061</c:v>
                </c:pt>
                <c:pt idx="25">
                  <c:v>6.1273729340364866</c:v>
                </c:pt>
                <c:pt idx="26">
                  <c:v>6.3154546494639545</c:v>
                </c:pt>
                <c:pt idx="27">
                  <c:v>6.4990295838169674</c:v>
                </c:pt>
                <c:pt idx="28">
                  <c:v>6.6780842759670298</c:v>
                </c:pt>
                <c:pt idx="29">
                  <c:v>6.8526052647856455</c:v>
                </c:pt>
                <c:pt idx="30">
                  <c:v>7.0225790891443225</c:v>
                </c:pt>
                <c:pt idx="31">
                  <c:v>7.1879922879145628</c:v>
                </c:pt>
                <c:pt idx="32">
                  <c:v>7.3488313999678718</c:v>
                </c:pt>
                <c:pt idx="33">
                  <c:v>7.5050829641757559</c:v>
                </c:pt>
                <c:pt idx="34">
                  <c:v>7.6567335194097206</c:v>
                </c:pt>
                <c:pt idx="35">
                  <c:v>7.8037696045412686</c:v>
                </c:pt>
                <c:pt idx="36">
                  <c:v>7.9461777584419044</c:v>
                </c:pt>
                <c:pt idx="37">
                  <c:v>8.0839445199831328</c:v>
                </c:pt>
                <c:pt idx="38">
                  <c:v>8.2170564280364644</c:v>
                </c:pt>
                <c:pt idx="39">
                  <c:v>8.3455000214733968</c:v>
                </c:pt>
                <c:pt idx="40">
                  <c:v>8.4692618391654388</c:v>
                </c:pt>
                <c:pt idx="41">
                  <c:v>8.5883284199840944</c:v>
                </c:pt>
                <c:pt idx="42">
                  <c:v>8.7026863028008652</c:v>
                </c:pt>
                <c:pt idx="43">
                  <c:v>8.8123220264872639</c:v>
                </c:pt>
                <c:pt idx="44">
                  <c:v>8.9172221299147907</c:v>
                </c:pt>
                <c:pt idx="45">
                  <c:v>9.0173731519549509</c:v>
                </c:pt>
                <c:pt idx="46">
                  <c:v>9.1127616314792448</c:v>
                </c:pt>
                <c:pt idx="47">
                  <c:v>9.2033741073591866</c:v>
                </c:pt>
                <c:pt idx="48">
                  <c:v>9.2891971184662729</c:v>
                </c:pt>
                <c:pt idx="49">
                  <c:v>9.3702172036720128</c:v>
                </c:pt>
                <c:pt idx="50">
                  <c:v>9.4464209018479117</c:v>
                </c:pt>
                <c:pt idx="51">
                  <c:v>9.5177947518654751</c:v>
                </c:pt>
                <c:pt idx="52">
                  <c:v>9.584325292596203</c:v>
                </c:pt>
                <c:pt idx="53">
                  <c:v>9.6459990629116028</c:v>
                </c:pt>
                <c:pt idx="54">
                  <c:v>9.7028026016831834</c:v>
                </c:pt>
                <c:pt idx="55">
                  <c:v>9.7547224477824432</c:v>
                </c:pt>
                <c:pt idx="56">
                  <c:v>9.801745140080893</c:v>
                </c:pt>
                <c:pt idx="57">
                  <c:v>9.8438572174500294</c:v>
                </c:pt>
                <c:pt idx="58">
                  <c:v>9.8810452187613702</c:v>
                </c:pt>
                <c:pt idx="59">
                  <c:v>9.9132956828864103</c:v>
                </c:pt>
                <c:pt idx="60">
                  <c:v>9.9405951486966568</c:v>
                </c:pt>
                <c:pt idx="61">
                  <c:v>9.9629301550636153</c:v>
                </c:pt>
                <c:pt idx="62">
                  <c:v>9.9802872408587913</c:v>
                </c:pt>
                <c:pt idx="63">
                  <c:v>9.9926529449536865</c:v>
                </c:pt>
                <c:pt idx="64">
                  <c:v>10.000013806219807</c:v>
                </c:pt>
                <c:pt idx="65">
                  <c:v>10.002356363528662</c:v>
                </c:pt>
                <c:pt idx="66">
                  <c:v>9.9996671557517516</c:v>
                </c:pt>
                <c:pt idx="67">
                  <c:v>9.9919327217605858</c:v>
                </c:pt>
                <c:pt idx="68">
                  <c:v>9.979139600426663</c:v>
                </c:pt>
                <c:pt idx="69">
                  <c:v>9.9612743306214924</c:v>
                </c:pt>
                <c:pt idx="70">
                  <c:v>9.9383234512165739</c:v>
                </c:pt>
                <c:pt idx="71">
                  <c:v>9.9102735010834202</c:v>
                </c:pt>
                <c:pt idx="72">
                  <c:v>9.8771110190935314</c:v>
                </c:pt>
                <c:pt idx="73">
                  <c:v>9.8388225441184147</c:v>
                </c:pt>
                <c:pt idx="74">
                  <c:v>9.7953946150295739</c:v>
                </c:pt>
                <c:pt idx="75">
                  <c:v>9.7468137706985107</c:v>
                </c:pt>
                <c:pt idx="76">
                  <c:v>9.6930665499967343</c:v>
                </c:pt>
                <c:pt idx="77">
                  <c:v>9.6341394917957466</c:v>
                </c:pt>
                <c:pt idx="78">
                  <c:v>9.5700191349670565</c:v>
                </c:pt>
                <c:pt idx="79">
                  <c:v>9.5006920183821659</c:v>
                </c:pt>
                <c:pt idx="80">
                  <c:v>9.4261446809125804</c:v>
                </c:pt>
                <c:pt idx="81">
                  <c:v>9.3463636614298053</c:v>
                </c:pt>
                <c:pt idx="82">
                  <c:v>9.2613354988053462</c:v>
                </c:pt>
                <c:pt idx="83">
                  <c:v>9.1710467319107032</c:v>
                </c:pt>
                <c:pt idx="84">
                  <c:v>9.0754838996173852</c:v>
                </c:pt>
                <c:pt idx="85">
                  <c:v>8.9746335407969013</c:v>
                </c:pt>
                <c:pt idx="86">
                  <c:v>8.8684821943207481</c:v>
                </c:pt>
                <c:pt idx="87">
                  <c:v>8.7570163990604346</c:v>
                </c:pt>
                <c:pt idx="88">
                  <c:v>8.6402226938874698</c:v>
                </c:pt>
                <c:pt idx="89">
                  <c:v>8.5180876176733467</c:v>
                </c:pt>
                <c:pt idx="90">
                  <c:v>8.3905977092895832</c:v>
                </c:pt>
                <c:pt idx="91">
                  <c:v>8.2577395076076758</c:v>
                </c:pt>
                <c:pt idx="92">
                  <c:v>8.1194995514991373</c:v>
                </c:pt>
                <c:pt idx="93">
                  <c:v>7.975864379835464</c:v>
                </c:pt>
                <c:pt idx="94">
                  <c:v>7.8268205314881634</c:v>
                </c:pt>
                <c:pt idx="95">
                  <c:v>7.6723545453287461</c:v>
                </c:pt>
                <c:pt idx="96">
                  <c:v>7.512452960228706</c:v>
                </c:pt>
                <c:pt idx="97">
                  <c:v>7.3471023150595549</c:v>
                </c:pt>
                <c:pt idx="98">
                  <c:v>7.1762891486928027</c:v>
                </c:pt>
                <c:pt idx="99">
                  <c:v>6.9999999999999467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EB-4212-814B-17F84526A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022624"/>
        <c:axId val="369023016"/>
      </c:scatterChart>
      <c:valAx>
        <c:axId val="36902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23016"/>
        <c:crosses val="autoZero"/>
        <c:crossBetween val="midCat"/>
      </c:valAx>
      <c:valAx>
        <c:axId val="36902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22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85596774611525E-2"/>
          <c:y val="0.10000022194651532"/>
          <c:w val="0.8575430690564293"/>
          <c:h val="0.7500016645988649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Interpolación!$F$47:$F$48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Interpolación!$G$47:$G$48</c:f>
              <c:numCache>
                <c:formatCode>0.00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592-453E-9E9C-16143DBBD15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Interpolación!$F$49</c:f>
              <c:numCache>
                <c:formatCode>0.00</c:formatCode>
                <c:ptCount val="1"/>
                <c:pt idx="0">
                  <c:v>5</c:v>
                </c:pt>
              </c:numCache>
            </c:numRef>
          </c:xVal>
          <c:yVal>
            <c:numRef>
              <c:f>Interpolación!$M$52</c:f>
              <c:numCache>
                <c:formatCode>0.000</c:formatCode>
                <c:ptCount val="1"/>
                <c:pt idx="0">
                  <c:v>1.1666666666666665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592-453E-9E9C-16143DBBD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028504"/>
        <c:axId val="369026936"/>
      </c:scatterChart>
      <c:valAx>
        <c:axId val="3690285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ES"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026936"/>
        <c:crosses val="autoZero"/>
        <c:crossBetween val="midCat"/>
      </c:valAx>
      <c:valAx>
        <c:axId val="3690269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ES"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028504"/>
        <c:crosses val="autoZero"/>
        <c:crossBetween val="midCat"/>
      </c:valAx>
      <c:spPr>
        <a:solidFill>
          <a:srgbClr val="FFFFFF"/>
        </a:solidFill>
        <a:ln w="3175">
          <a:solidFill>
            <a:schemeClr val="bg1">
              <a:lumMod val="65000"/>
            </a:schemeClr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79634966378488E-2"/>
          <c:y val="9.4233916962911279E-2"/>
          <c:w val="0.86743515850144093"/>
          <c:h val="0.780593933750056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Interpolación!$F$32:$F$34</c:f>
              <c:numCache>
                <c:formatCode>General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30</c:v>
                </c:pt>
              </c:numCache>
            </c:numRef>
          </c:xVal>
          <c:yVal>
            <c:numRef>
              <c:f>Interpolación!$G$32:$G$34</c:f>
              <c:numCache>
                <c:formatCode>General</c:formatCode>
                <c:ptCount val="3"/>
                <c:pt idx="0">
                  <c:v>0</c:v>
                </c:pt>
                <c:pt idx="1">
                  <c:v>30</c:v>
                </c:pt>
                <c:pt idx="2" formatCode="0.00">
                  <c:v>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1C-42D5-96AA-08D34B6DB63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Interpolación!$F$35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Interpolación!$N$36</c:f>
              <c:numCache>
                <c:formatCode>0.000</c:formatCode>
                <c:ptCount val="1"/>
                <c:pt idx="0">
                  <c:v>13.182222222222221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C1C-42D5-96AA-08D34B6DB63E}"/>
            </c:ext>
          </c:extLst>
        </c:ser>
        <c:ser>
          <c:idx val="2"/>
          <c:order val="2"/>
          <c:spPr>
            <a:ln w="3175">
              <a:solidFill>
                <a:srgbClr val="000080"/>
              </a:solidFill>
              <a:prstDash val="lgDash"/>
            </a:ln>
          </c:spPr>
          <c:marker>
            <c:symbol val="none"/>
          </c:marker>
          <c:xVal>
            <c:numRef>
              <c:f>Interpolación!$AL$2:$AL$129</c:f>
              <c:numCache>
                <c:formatCode>0.0</c:formatCode>
                <c:ptCount val="128"/>
                <c:pt idx="0">
                  <c:v>-1.3636363636363635</c:v>
                </c:pt>
                <c:pt idx="1">
                  <c:v>-1.0909090909090908</c:v>
                </c:pt>
                <c:pt idx="10">
                  <c:v>-0.81818181818181812</c:v>
                </c:pt>
                <c:pt idx="11">
                  <c:v>-0.54545454545454541</c:v>
                </c:pt>
                <c:pt idx="12">
                  <c:v>-0.27272727272727271</c:v>
                </c:pt>
                <c:pt idx="13">
                  <c:v>0</c:v>
                </c:pt>
                <c:pt idx="14">
                  <c:v>0.27272727272727271</c:v>
                </c:pt>
                <c:pt idx="15" formatCode="General">
                  <c:v>0.54545454545454541</c:v>
                </c:pt>
                <c:pt idx="16" formatCode="General">
                  <c:v>0.81818181818181812</c:v>
                </c:pt>
                <c:pt idx="17" formatCode="General">
                  <c:v>1.0909090909090908</c:v>
                </c:pt>
                <c:pt idx="18" formatCode="General">
                  <c:v>1.3636363636363635</c:v>
                </c:pt>
                <c:pt idx="19" formatCode="General">
                  <c:v>1.6363636363636362</c:v>
                </c:pt>
                <c:pt idx="20" formatCode="General">
                  <c:v>1.9090909090909089</c:v>
                </c:pt>
                <c:pt idx="21" formatCode="General">
                  <c:v>2.1818181818181817</c:v>
                </c:pt>
                <c:pt idx="22" formatCode="General">
                  <c:v>2.4545454545454541</c:v>
                </c:pt>
                <c:pt idx="23" formatCode="General">
                  <c:v>2.7272727272727266</c:v>
                </c:pt>
                <c:pt idx="24" formatCode="General">
                  <c:v>2.9999999999999991</c:v>
                </c:pt>
                <c:pt idx="25" formatCode="General">
                  <c:v>3.2727272727272716</c:v>
                </c:pt>
                <c:pt idx="26" formatCode="General">
                  <c:v>3.5454545454545441</c:v>
                </c:pt>
                <c:pt idx="27" formatCode="General">
                  <c:v>3.8181818181818166</c:v>
                </c:pt>
                <c:pt idx="28" formatCode="General">
                  <c:v>4.0909090909090891</c:v>
                </c:pt>
                <c:pt idx="29" formatCode="General">
                  <c:v>4.3636363636363615</c:v>
                </c:pt>
                <c:pt idx="30" formatCode="General">
                  <c:v>4.636363636363634</c:v>
                </c:pt>
                <c:pt idx="31" formatCode="General">
                  <c:v>4.9090909090909065</c:v>
                </c:pt>
                <c:pt idx="32" formatCode="General">
                  <c:v>5.181818181818179</c:v>
                </c:pt>
                <c:pt idx="33" formatCode="General">
                  <c:v>5.4545454545454515</c:v>
                </c:pt>
                <c:pt idx="34" formatCode="General">
                  <c:v>5.727272727272724</c:v>
                </c:pt>
                <c:pt idx="35" formatCode="General">
                  <c:v>5.9999999999999964</c:v>
                </c:pt>
                <c:pt idx="36" formatCode="General">
                  <c:v>6.2727272727272689</c:v>
                </c:pt>
                <c:pt idx="37" formatCode="General">
                  <c:v>6.5454545454545414</c:v>
                </c:pt>
                <c:pt idx="38" formatCode="General">
                  <c:v>6.8181818181818139</c:v>
                </c:pt>
                <c:pt idx="39" formatCode="General">
                  <c:v>7.0909090909090864</c:v>
                </c:pt>
                <c:pt idx="40" formatCode="General">
                  <c:v>7.3636363636363589</c:v>
                </c:pt>
                <c:pt idx="41" formatCode="General">
                  <c:v>7.6363636363636314</c:v>
                </c:pt>
                <c:pt idx="42" formatCode="General">
                  <c:v>7.9090909090909038</c:v>
                </c:pt>
                <c:pt idx="43" formatCode="General">
                  <c:v>8.1818181818181763</c:v>
                </c:pt>
                <c:pt idx="44" formatCode="General">
                  <c:v>8.4545454545454497</c:v>
                </c:pt>
                <c:pt idx="45" formatCode="General">
                  <c:v>8.7272727272727231</c:v>
                </c:pt>
                <c:pt idx="46" formatCode="General">
                  <c:v>8.9999999999999964</c:v>
                </c:pt>
                <c:pt idx="47" formatCode="General">
                  <c:v>9.2727272727272698</c:v>
                </c:pt>
                <c:pt idx="48" formatCode="General">
                  <c:v>9.5454545454545432</c:v>
                </c:pt>
                <c:pt idx="49" formatCode="General">
                  <c:v>9.8181818181818166</c:v>
                </c:pt>
                <c:pt idx="50" formatCode="General">
                  <c:v>10.09090909090909</c:v>
                </c:pt>
                <c:pt idx="51" formatCode="General">
                  <c:v>10.363636363636363</c:v>
                </c:pt>
                <c:pt idx="52" formatCode="General">
                  <c:v>10.636363636363637</c:v>
                </c:pt>
                <c:pt idx="53" formatCode="General">
                  <c:v>10.90909090909091</c:v>
                </c:pt>
                <c:pt idx="54" formatCode="General">
                  <c:v>11.181818181818183</c:v>
                </c:pt>
                <c:pt idx="55" formatCode="General">
                  <c:v>11.454545454545457</c:v>
                </c:pt>
                <c:pt idx="56" formatCode="General">
                  <c:v>11.72727272727273</c:v>
                </c:pt>
                <c:pt idx="57" formatCode="General">
                  <c:v>12.000000000000004</c:v>
                </c:pt>
                <c:pt idx="58" formatCode="General">
                  <c:v>12.272727272727277</c:v>
                </c:pt>
                <c:pt idx="59" formatCode="General">
                  <c:v>12.54545454545455</c:v>
                </c:pt>
                <c:pt idx="60" formatCode="General">
                  <c:v>12.818181818181824</c:v>
                </c:pt>
                <c:pt idx="61" formatCode="General">
                  <c:v>13.090909090909097</c:v>
                </c:pt>
                <c:pt idx="62" formatCode="General">
                  <c:v>13.36363636363637</c:v>
                </c:pt>
                <c:pt idx="63" formatCode="General">
                  <c:v>13.636363636363644</c:v>
                </c:pt>
                <c:pt idx="64" formatCode="General">
                  <c:v>13.909090909090917</c:v>
                </c:pt>
                <c:pt idx="65" formatCode="General">
                  <c:v>14.181818181818191</c:v>
                </c:pt>
                <c:pt idx="66" formatCode="General">
                  <c:v>14.454545454545464</c:v>
                </c:pt>
                <c:pt idx="67" formatCode="General">
                  <c:v>14.727272727272737</c:v>
                </c:pt>
                <c:pt idx="68" formatCode="General">
                  <c:v>15.000000000000011</c:v>
                </c:pt>
                <c:pt idx="69" formatCode="General">
                  <c:v>15.272727272727284</c:v>
                </c:pt>
                <c:pt idx="70" formatCode="General">
                  <c:v>15.545454545454557</c:v>
                </c:pt>
                <c:pt idx="71" formatCode="General">
                  <c:v>15.818181818181831</c:v>
                </c:pt>
                <c:pt idx="72" formatCode="General">
                  <c:v>16.090909090909104</c:v>
                </c:pt>
                <c:pt idx="73" formatCode="General">
                  <c:v>16.363636363636378</c:v>
                </c:pt>
                <c:pt idx="74" formatCode="General">
                  <c:v>16.636363636363651</c:v>
                </c:pt>
                <c:pt idx="75" formatCode="General">
                  <c:v>16.909090909090924</c:v>
                </c:pt>
                <c:pt idx="76" formatCode="General">
                  <c:v>17.181818181818198</c:v>
                </c:pt>
                <c:pt idx="77" formatCode="General">
                  <c:v>17.454545454545471</c:v>
                </c:pt>
                <c:pt idx="78" formatCode="General">
                  <c:v>17.727272727272744</c:v>
                </c:pt>
                <c:pt idx="79" formatCode="General">
                  <c:v>18.000000000000018</c:v>
                </c:pt>
                <c:pt idx="80" formatCode="General">
                  <c:v>18.272727272727291</c:v>
                </c:pt>
                <c:pt idx="81" formatCode="General">
                  <c:v>18.545454545454565</c:v>
                </c:pt>
                <c:pt idx="82" formatCode="General">
                  <c:v>18.818181818181838</c:v>
                </c:pt>
                <c:pt idx="83" formatCode="General">
                  <c:v>19.090909090909111</c:v>
                </c:pt>
                <c:pt idx="84" formatCode="General">
                  <c:v>19.363636363636385</c:v>
                </c:pt>
                <c:pt idx="85" formatCode="General">
                  <c:v>19.636363636363658</c:v>
                </c:pt>
                <c:pt idx="86" formatCode="General">
                  <c:v>19.909090909090931</c:v>
                </c:pt>
                <c:pt idx="87" formatCode="General">
                  <c:v>20.181818181818205</c:v>
                </c:pt>
                <c:pt idx="88" formatCode="General">
                  <c:v>20.454545454545478</c:v>
                </c:pt>
                <c:pt idx="89" formatCode="General">
                  <c:v>20.727272727272751</c:v>
                </c:pt>
                <c:pt idx="90" formatCode="General">
                  <c:v>21.000000000000025</c:v>
                </c:pt>
                <c:pt idx="91" formatCode="General">
                  <c:v>21.272727272727298</c:v>
                </c:pt>
                <c:pt idx="92" formatCode="General">
                  <c:v>21.545454545454572</c:v>
                </c:pt>
                <c:pt idx="93" formatCode="General">
                  <c:v>21.818181818181845</c:v>
                </c:pt>
                <c:pt idx="94" formatCode="General">
                  <c:v>22.090909090909118</c:v>
                </c:pt>
                <c:pt idx="95" formatCode="General">
                  <c:v>22.363636363636392</c:v>
                </c:pt>
                <c:pt idx="96" formatCode="General">
                  <c:v>22.636363636363665</c:v>
                </c:pt>
                <c:pt idx="97" formatCode="General">
                  <c:v>22.909090909090938</c:v>
                </c:pt>
                <c:pt idx="98" formatCode="General">
                  <c:v>23.181818181818212</c:v>
                </c:pt>
                <c:pt idx="99" formatCode="General">
                  <c:v>23.454545454545485</c:v>
                </c:pt>
                <c:pt idx="100" formatCode="General">
                  <c:v>23.727272727272759</c:v>
                </c:pt>
                <c:pt idx="101" formatCode="General">
                  <c:v>24.000000000000032</c:v>
                </c:pt>
                <c:pt idx="102" formatCode="General">
                  <c:v>24.272727272727305</c:v>
                </c:pt>
                <c:pt idx="103" formatCode="General">
                  <c:v>24.545454545454579</c:v>
                </c:pt>
                <c:pt idx="104" formatCode="General">
                  <c:v>24.818181818181852</c:v>
                </c:pt>
                <c:pt idx="105" formatCode="General">
                  <c:v>25.090909090909125</c:v>
                </c:pt>
                <c:pt idx="106" formatCode="General">
                  <c:v>25.363636363636399</c:v>
                </c:pt>
                <c:pt idx="107" formatCode="General">
                  <c:v>25.636363636363672</c:v>
                </c:pt>
                <c:pt idx="108" formatCode="General">
                  <c:v>25.909090909090946</c:v>
                </c:pt>
                <c:pt idx="109" formatCode="General">
                  <c:v>26.181818181818219</c:v>
                </c:pt>
                <c:pt idx="110" formatCode="General">
                  <c:v>26.454545454545492</c:v>
                </c:pt>
                <c:pt idx="111" formatCode="General">
                  <c:v>26.727272727272766</c:v>
                </c:pt>
                <c:pt idx="112" formatCode="General">
                  <c:v>27.000000000000039</c:v>
                </c:pt>
                <c:pt idx="113" formatCode="General">
                  <c:v>27.272727272727312</c:v>
                </c:pt>
                <c:pt idx="114" formatCode="General">
                  <c:v>27.545454545454586</c:v>
                </c:pt>
                <c:pt idx="115" formatCode="General">
                  <c:v>27.818181818181859</c:v>
                </c:pt>
                <c:pt idx="116" formatCode="General">
                  <c:v>28.090909090909133</c:v>
                </c:pt>
                <c:pt idx="117" formatCode="General">
                  <c:v>28.363636363636406</c:v>
                </c:pt>
                <c:pt idx="118" formatCode="General">
                  <c:v>28.636363636363679</c:v>
                </c:pt>
                <c:pt idx="119" formatCode="General">
                  <c:v>28.909090909090953</c:v>
                </c:pt>
                <c:pt idx="120" formatCode="General">
                  <c:v>29.181818181818226</c:v>
                </c:pt>
                <c:pt idx="121" formatCode="General">
                  <c:v>29.454545454545499</c:v>
                </c:pt>
                <c:pt idx="122" formatCode="General">
                  <c:v>29.727272727272773</c:v>
                </c:pt>
                <c:pt idx="123" formatCode="General">
                  <c:v>30.000000000000046</c:v>
                </c:pt>
                <c:pt idx="124" formatCode="General">
                  <c:v>30.27272727272732</c:v>
                </c:pt>
                <c:pt idx="125" formatCode="General">
                  <c:v>30.545454545454593</c:v>
                </c:pt>
                <c:pt idx="126" formatCode="General">
                  <c:v>30.818181818181866</c:v>
                </c:pt>
                <c:pt idx="127" formatCode="General">
                  <c:v>31.09090909090914</c:v>
                </c:pt>
              </c:numCache>
            </c:numRef>
          </c:xVal>
          <c:yVal>
            <c:numRef>
              <c:f>Interpolación!$AM$2:$AM$129</c:f>
              <c:numCache>
                <c:formatCode>General</c:formatCode>
                <c:ptCount val="128"/>
                <c:pt idx="0">
                  <c:v>-5.3553719008264462</c:v>
                </c:pt>
                <c:pt idx="1">
                  <c:v>-4.2492561983471075</c:v>
                </c:pt>
                <c:pt idx="10">
                  <c:v>-3.1606611570247933</c:v>
                </c:pt>
                <c:pt idx="11">
                  <c:v>-2.0895867768595036</c:v>
                </c:pt>
                <c:pt idx="12">
                  <c:v>-1.0360330578512396</c:v>
                </c:pt>
                <c:pt idx="13">
                  <c:v>0</c:v>
                </c:pt>
                <c:pt idx="14">
                  <c:v>1.0185123966942147</c:v>
                </c:pt>
                <c:pt idx="15">
                  <c:v>2.0195041322314045</c:v>
                </c:pt>
                <c:pt idx="16">
                  <c:v>3.0029752066115702</c:v>
                </c:pt>
                <c:pt idx="17">
                  <c:v>3.9689256198347107</c:v>
                </c:pt>
                <c:pt idx="18">
                  <c:v>4.9173553719008254</c:v>
                </c:pt>
                <c:pt idx="19">
                  <c:v>5.848264462809917</c:v>
                </c:pt>
                <c:pt idx="20">
                  <c:v>6.7616528925619832</c:v>
                </c:pt>
                <c:pt idx="21">
                  <c:v>7.6575206611570241</c:v>
                </c:pt>
                <c:pt idx="22">
                  <c:v>8.5358677685950397</c:v>
                </c:pt>
                <c:pt idx="23">
                  <c:v>9.3966942148760317</c:v>
                </c:pt>
                <c:pt idx="24">
                  <c:v>10.239999999999997</c:v>
                </c:pt>
                <c:pt idx="25">
                  <c:v>11.065785123966938</c:v>
                </c:pt>
                <c:pt idx="26">
                  <c:v>11.874049586776856</c:v>
                </c:pt>
                <c:pt idx="27">
                  <c:v>12.664793388429748</c:v>
                </c:pt>
                <c:pt idx="28">
                  <c:v>13.438016528925614</c:v>
                </c:pt>
                <c:pt idx="29">
                  <c:v>14.193719008264459</c:v>
                </c:pt>
                <c:pt idx="30">
                  <c:v>14.931900826446276</c:v>
                </c:pt>
                <c:pt idx="31">
                  <c:v>15.652561983471069</c:v>
                </c:pt>
                <c:pt idx="32">
                  <c:v>16.355702479338834</c:v>
                </c:pt>
                <c:pt idx="33">
                  <c:v>17.041322314049577</c:v>
                </c:pt>
                <c:pt idx="34">
                  <c:v>17.709421487603297</c:v>
                </c:pt>
                <c:pt idx="35">
                  <c:v>18.359999999999992</c:v>
                </c:pt>
                <c:pt idx="36">
                  <c:v>18.993057851239659</c:v>
                </c:pt>
                <c:pt idx="37">
                  <c:v>19.608595041322303</c:v>
                </c:pt>
                <c:pt idx="38">
                  <c:v>20.206611570247926</c:v>
                </c:pt>
                <c:pt idx="39">
                  <c:v>20.78710743801652</c:v>
                </c:pt>
                <c:pt idx="40">
                  <c:v>21.350082644628088</c:v>
                </c:pt>
                <c:pt idx="41">
                  <c:v>21.895537190082631</c:v>
                </c:pt>
                <c:pt idx="42">
                  <c:v>22.423471074380153</c:v>
                </c:pt>
                <c:pt idx="43">
                  <c:v>22.933884297520652</c:v>
                </c:pt>
                <c:pt idx="44">
                  <c:v>23.426776859504123</c:v>
                </c:pt>
                <c:pt idx="45">
                  <c:v>23.902148760330569</c:v>
                </c:pt>
                <c:pt idx="46">
                  <c:v>24.359999999999992</c:v>
                </c:pt>
                <c:pt idx="47">
                  <c:v>24.800330578512394</c:v>
                </c:pt>
                <c:pt idx="48">
                  <c:v>25.223140495867767</c:v>
                </c:pt>
                <c:pt idx="49">
                  <c:v>25.628429752066115</c:v>
                </c:pt>
                <c:pt idx="50">
                  <c:v>26.016198347107434</c:v>
                </c:pt>
                <c:pt idx="51">
                  <c:v>26.386446280991738</c:v>
                </c:pt>
                <c:pt idx="52">
                  <c:v>26.739173553719006</c:v>
                </c:pt>
                <c:pt idx="53">
                  <c:v>27.074380165289259</c:v>
                </c:pt>
                <c:pt idx="54">
                  <c:v>27.39206611570248</c:v>
                </c:pt>
                <c:pt idx="55">
                  <c:v>27.692231404958683</c:v>
                </c:pt>
                <c:pt idx="56">
                  <c:v>27.974876033057853</c:v>
                </c:pt>
                <c:pt idx="57">
                  <c:v>28.240000000000002</c:v>
                </c:pt>
                <c:pt idx="58">
                  <c:v>28.487603305785125</c:v>
                </c:pt>
                <c:pt idx="59">
                  <c:v>28.717685950413223</c:v>
                </c:pt>
                <c:pt idx="60">
                  <c:v>28.930247933884303</c:v>
                </c:pt>
                <c:pt idx="61">
                  <c:v>29.12528925619835</c:v>
                </c:pt>
                <c:pt idx="62">
                  <c:v>29.302809917355376</c:v>
                </c:pt>
                <c:pt idx="63">
                  <c:v>29.462809917355372</c:v>
                </c:pt>
                <c:pt idx="64">
                  <c:v>29.605289256198351</c:v>
                </c:pt>
                <c:pt idx="65">
                  <c:v>29.7302479338843</c:v>
                </c:pt>
                <c:pt idx="66">
                  <c:v>29.837685950413228</c:v>
                </c:pt>
                <c:pt idx="67">
                  <c:v>29.927603305785127</c:v>
                </c:pt>
                <c:pt idx="68">
                  <c:v>30.000000000000004</c:v>
                </c:pt>
                <c:pt idx="69">
                  <c:v>30.054876033057855</c:v>
                </c:pt>
                <c:pt idx="70">
                  <c:v>30.092231404958675</c:v>
                </c:pt>
                <c:pt idx="71">
                  <c:v>30.112066115702479</c:v>
                </c:pt>
                <c:pt idx="72">
                  <c:v>30.114380165289258</c:v>
                </c:pt>
                <c:pt idx="73">
                  <c:v>30.099173553719005</c:v>
                </c:pt>
                <c:pt idx="74">
                  <c:v>30.066446280991734</c:v>
                </c:pt>
                <c:pt idx="75">
                  <c:v>30.016198347107437</c:v>
                </c:pt>
                <c:pt idx="76">
                  <c:v>29.948429752066115</c:v>
                </c:pt>
                <c:pt idx="77">
                  <c:v>29.863140495867761</c:v>
                </c:pt>
                <c:pt idx="78">
                  <c:v>29.760330578512388</c:v>
                </c:pt>
                <c:pt idx="79">
                  <c:v>29.639999999999993</c:v>
                </c:pt>
                <c:pt idx="80">
                  <c:v>29.502148760330567</c:v>
                </c:pt>
                <c:pt idx="81">
                  <c:v>29.346776859504121</c:v>
                </c:pt>
                <c:pt idx="82">
                  <c:v>29.173884297520644</c:v>
                </c:pt>
                <c:pt idx="83">
                  <c:v>28.983471074380152</c:v>
                </c:pt>
                <c:pt idx="84">
                  <c:v>28.775537190082627</c:v>
                </c:pt>
                <c:pt idx="85">
                  <c:v>28.55008264462808</c:v>
                </c:pt>
                <c:pt idx="86">
                  <c:v>28.307107438016509</c:v>
                </c:pt>
                <c:pt idx="87">
                  <c:v>28.046611570247912</c:v>
                </c:pt>
                <c:pt idx="88">
                  <c:v>27.768595041322286</c:v>
                </c:pt>
                <c:pt idx="89">
                  <c:v>27.473057851239641</c:v>
                </c:pt>
                <c:pt idx="90">
                  <c:v>27.159999999999975</c:v>
                </c:pt>
                <c:pt idx="91">
                  <c:v>26.829421487603273</c:v>
                </c:pt>
                <c:pt idx="92">
                  <c:v>26.48132231404955</c:v>
                </c:pt>
                <c:pt idx="93">
                  <c:v>26.115702479338804</c:v>
                </c:pt>
                <c:pt idx="94">
                  <c:v>25.732561983471037</c:v>
                </c:pt>
                <c:pt idx="95">
                  <c:v>25.331900826446237</c:v>
                </c:pt>
                <c:pt idx="96">
                  <c:v>24.913719008264419</c:v>
                </c:pt>
                <c:pt idx="97">
                  <c:v>24.478016528925572</c:v>
                </c:pt>
                <c:pt idx="98">
                  <c:v>24.024793388429703</c:v>
                </c:pt>
                <c:pt idx="99">
                  <c:v>23.554049586776806</c:v>
                </c:pt>
                <c:pt idx="100">
                  <c:v>23.065785123966883</c:v>
                </c:pt>
                <c:pt idx="101">
                  <c:v>22.559999999999942</c:v>
                </c:pt>
                <c:pt idx="102">
                  <c:v>22.036694214875972</c:v>
                </c:pt>
                <c:pt idx="103">
                  <c:v>21.495867768594973</c:v>
                </c:pt>
                <c:pt idx="104">
                  <c:v>20.937520661156956</c:v>
                </c:pt>
                <c:pt idx="105">
                  <c:v>20.36165289256191</c:v>
                </c:pt>
                <c:pt idx="106">
                  <c:v>19.768264462809839</c:v>
                </c:pt>
                <c:pt idx="107">
                  <c:v>19.157355371900742</c:v>
                </c:pt>
                <c:pt idx="108">
                  <c:v>18.528925619834624</c:v>
                </c:pt>
                <c:pt idx="109">
                  <c:v>17.882975206611484</c:v>
                </c:pt>
                <c:pt idx="110">
                  <c:v>17.219504132231314</c:v>
                </c:pt>
                <c:pt idx="111">
                  <c:v>16.538512396694117</c:v>
                </c:pt>
                <c:pt idx="112">
                  <c:v>15.839999999999899</c:v>
                </c:pt>
                <c:pt idx="113">
                  <c:v>15.123966942148655</c:v>
                </c:pt>
                <c:pt idx="114">
                  <c:v>14.390413223140385</c:v>
                </c:pt>
                <c:pt idx="115">
                  <c:v>13.639338842975093</c:v>
                </c:pt>
                <c:pt idx="116">
                  <c:v>12.870743801652775</c:v>
                </c:pt>
                <c:pt idx="117">
                  <c:v>12.084628099173429</c:v>
                </c:pt>
                <c:pt idx="118">
                  <c:v>11.280991735537061</c:v>
                </c:pt>
                <c:pt idx="119">
                  <c:v>10.459834710743669</c:v>
                </c:pt>
                <c:pt idx="120">
                  <c:v>9.6211570247932503</c:v>
                </c:pt>
                <c:pt idx="121">
                  <c:v>8.7649586776858079</c:v>
                </c:pt>
                <c:pt idx="122">
                  <c:v>7.8912396694213403</c:v>
                </c:pt>
                <c:pt idx="123">
                  <c:v>6.9999999999998481</c:v>
                </c:pt>
                <c:pt idx="124">
                  <c:v>6.0912396694213298</c:v>
                </c:pt>
                <c:pt idx="125">
                  <c:v>5.1649586776857879</c:v>
                </c:pt>
                <c:pt idx="126">
                  <c:v>4.2211570247932206</c:v>
                </c:pt>
                <c:pt idx="127">
                  <c:v>3.2598347107436281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C1C-42D5-96AA-08D34B6DB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026152"/>
        <c:axId val="369024192"/>
      </c:scatterChart>
      <c:valAx>
        <c:axId val="3690261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ES"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024192"/>
        <c:crosses val="autoZero"/>
        <c:crossBetween val="midCat"/>
      </c:valAx>
      <c:valAx>
        <c:axId val="3690241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ES"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026152"/>
        <c:crosses val="autoZero"/>
        <c:crossBetween val="midCat"/>
      </c:valAx>
      <c:spPr>
        <a:solidFill>
          <a:srgbClr val="FFFFFF"/>
        </a:solidFill>
        <a:ln w="3175">
          <a:solidFill>
            <a:schemeClr val="bg1">
              <a:lumMod val="65000"/>
            </a:schemeClr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79708468644803E-2"/>
          <c:y val="9.4233964556083377E-2"/>
          <c:w val="0.86743515850144093"/>
          <c:h val="0.780593933750056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Interpolación!$F$15:$F$18</c:f>
              <c:numCache>
                <c:formatCode>0.0</c:formatCode>
                <c:ptCount val="4"/>
                <c:pt idx="0" formatCode="0">
                  <c:v>0</c:v>
                </c:pt>
                <c:pt idx="1">
                  <c:v>9.99</c:v>
                </c:pt>
                <c:pt idx="2">
                  <c:v>19.98</c:v>
                </c:pt>
                <c:pt idx="3" formatCode="0">
                  <c:v>30</c:v>
                </c:pt>
              </c:numCache>
            </c:numRef>
          </c:xVal>
          <c:yVal>
            <c:numRef>
              <c:f>Interpolación!$G$15:$G$18</c:f>
              <c:numCache>
                <c:formatCode>0.00</c:formatCode>
                <c:ptCount val="4"/>
                <c:pt idx="0">
                  <c:v>0</c:v>
                </c:pt>
                <c:pt idx="1">
                  <c:v>7.5</c:v>
                </c:pt>
                <c:pt idx="2">
                  <c:v>10</c:v>
                </c:pt>
                <c:pt idx="3">
                  <c:v>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9A-493D-8136-2CA406E529D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Interpolación!$F$19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Interpolación!$G$19</c:f>
              <c:numCache>
                <c:formatCode>0.00</c:formatCode>
                <c:ptCount val="1"/>
                <c:pt idx="0">
                  <c:v>8.4203197866902357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39A-493D-8136-2CA406E529D1}"/>
            </c:ext>
          </c:extLst>
        </c:ser>
        <c:ser>
          <c:idx val="2"/>
          <c:order val="2"/>
          <c:spPr>
            <a:ln w="3175">
              <a:solidFill>
                <a:srgbClr val="000080"/>
              </a:solidFill>
              <a:prstDash val="lgDash"/>
            </a:ln>
          </c:spPr>
          <c:marker>
            <c:symbol val="none"/>
          </c:marker>
          <c:xVal>
            <c:numRef>
              <c:f>Interpolación!$AQ$2:$AQ$129</c:f>
              <c:numCache>
                <c:formatCode>0.0</c:formatCode>
                <c:ptCount val="128"/>
                <c:pt idx="0">
                  <c:v>-1.3636363636363635</c:v>
                </c:pt>
                <c:pt idx="1">
                  <c:v>-1.0909090909090908</c:v>
                </c:pt>
                <c:pt idx="10">
                  <c:v>-0.81818181818181812</c:v>
                </c:pt>
                <c:pt idx="11">
                  <c:v>-0.54545454545454541</c:v>
                </c:pt>
                <c:pt idx="12">
                  <c:v>-0.27272727272727271</c:v>
                </c:pt>
                <c:pt idx="13" formatCode="General">
                  <c:v>0</c:v>
                </c:pt>
                <c:pt idx="14">
                  <c:v>0.27272727272727271</c:v>
                </c:pt>
                <c:pt idx="15">
                  <c:v>0.54545454545454541</c:v>
                </c:pt>
                <c:pt idx="16">
                  <c:v>0.81818181818181812</c:v>
                </c:pt>
                <c:pt idx="17">
                  <c:v>1.0909090909090908</c:v>
                </c:pt>
                <c:pt idx="18">
                  <c:v>1.3636363636363635</c:v>
                </c:pt>
                <c:pt idx="19">
                  <c:v>1.6363636363636362</c:v>
                </c:pt>
                <c:pt idx="20">
                  <c:v>1.9090909090909089</c:v>
                </c:pt>
                <c:pt idx="21">
                  <c:v>2.1818181818181817</c:v>
                </c:pt>
                <c:pt idx="22">
                  <c:v>2.4545454545454541</c:v>
                </c:pt>
                <c:pt idx="23">
                  <c:v>2.7272727272727266</c:v>
                </c:pt>
                <c:pt idx="24">
                  <c:v>2.9999999999999991</c:v>
                </c:pt>
                <c:pt idx="25">
                  <c:v>3.2727272727272716</c:v>
                </c:pt>
                <c:pt idx="26">
                  <c:v>3.5454545454545441</c:v>
                </c:pt>
                <c:pt idx="27">
                  <c:v>3.8181818181818166</c:v>
                </c:pt>
                <c:pt idx="28">
                  <c:v>4.0909090909090891</c:v>
                </c:pt>
                <c:pt idx="29">
                  <c:v>4.3636363636363615</c:v>
                </c:pt>
                <c:pt idx="30">
                  <c:v>4.636363636363634</c:v>
                </c:pt>
                <c:pt idx="31">
                  <c:v>4.9090909090909065</c:v>
                </c:pt>
                <c:pt idx="32">
                  <c:v>5.181818181818179</c:v>
                </c:pt>
                <c:pt idx="33">
                  <c:v>5.4545454545454515</c:v>
                </c:pt>
                <c:pt idx="34">
                  <c:v>5.727272727272724</c:v>
                </c:pt>
                <c:pt idx="35">
                  <c:v>5.9999999999999964</c:v>
                </c:pt>
                <c:pt idx="36">
                  <c:v>6.2727272727272689</c:v>
                </c:pt>
                <c:pt idx="37">
                  <c:v>6.5454545454545414</c:v>
                </c:pt>
                <c:pt idx="38">
                  <c:v>6.8181818181818139</c:v>
                </c:pt>
                <c:pt idx="39">
                  <c:v>7.0909090909090864</c:v>
                </c:pt>
                <c:pt idx="40">
                  <c:v>7.3636363636363589</c:v>
                </c:pt>
                <c:pt idx="41">
                  <c:v>7.6363636363636314</c:v>
                </c:pt>
                <c:pt idx="42">
                  <c:v>7.9090909090909038</c:v>
                </c:pt>
                <c:pt idx="43">
                  <c:v>8.1818181818181763</c:v>
                </c:pt>
                <c:pt idx="44">
                  <c:v>8.4545454545454497</c:v>
                </c:pt>
                <c:pt idx="45">
                  <c:v>8.7272727272727231</c:v>
                </c:pt>
                <c:pt idx="46">
                  <c:v>8.9999999999999964</c:v>
                </c:pt>
                <c:pt idx="47">
                  <c:v>9.2727272727272698</c:v>
                </c:pt>
                <c:pt idx="48">
                  <c:v>9.5454545454545432</c:v>
                </c:pt>
                <c:pt idx="49">
                  <c:v>9.8181818181818166</c:v>
                </c:pt>
                <c:pt idx="50">
                  <c:v>10.09090909090909</c:v>
                </c:pt>
                <c:pt idx="51">
                  <c:v>10.363636363636363</c:v>
                </c:pt>
                <c:pt idx="52">
                  <c:v>10.636363636363637</c:v>
                </c:pt>
                <c:pt idx="53">
                  <c:v>10.90909090909091</c:v>
                </c:pt>
                <c:pt idx="54">
                  <c:v>11.181818181818183</c:v>
                </c:pt>
                <c:pt idx="55">
                  <c:v>11.454545454545457</c:v>
                </c:pt>
                <c:pt idx="56">
                  <c:v>11.72727272727273</c:v>
                </c:pt>
                <c:pt idx="57">
                  <c:v>12.000000000000004</c:v>
                </c:pt>
                <c:pt idx="58">
                  <c:v>12.272727272727277</c:v>
                </c:pt>
                <c:pt idx="59">
                  <c:v>12.54545454545455</c:v>
                </c:pt>
                <c:pt idx="60">
                  <c:v>12.818181818181824</c:v>
                </c:pt>
                <c:pt idx="61">
                  <c:v>13.090909090909097</c:v>
                </c:pt>
                <c:pt idx="62">
                  <c:v>13.36363636363637</c:v>
                </c:pt>
                <c:pt idx="63">
                  <c:v>13.636363636363644</c:v>
                </c:pt>
                <c:pt idx="64">
                  <c:v>13.909090909090917</c:v>
                </c:pt>
                <c:pt idx="65">
                  <c:v>14.181818181818191</c:v>
                </c:pt>
                <c:pt idx="66">
                  <c:v>14.454545454545464</c:v>
                </c:pt>
                <c:pt idx="67">
                  <c:v>14.727272727272737</c:v>
                </c:pt>
                <c:pt idx="68">
                  <c:v>15.000000000000011</c:v>
                </c:pt>
                <c:pt idx="69">
                  <c:v>15.272727272727284</c:v>
                </c:pt>
                <c:pt idx="70">
                  <c:v>15.545454545454557</c:v>
                </c:pt>
                <c:pt idx="71">
                  <c:v>15.818181818181831</c:v>
                </c:pt>
                <c:pt idx="72">
                  <c:v>16.090909090909104</c:v>
                </c:pt>
                <c:pt idx="73">
                  <c:v>16.363636363636378</c:v>
                </c:pt>
                <c:pt idx="74">
                  <c:v>16.636363636363651</c:v>
                </c:pt>
                <c:pt idx="75">
                  <c:v>16.909090909090924</c:v>
                </c:pt>
                <c:pt idx="76">
                  <c:v>17.181818181818198</c:v>
                </c:pt>
                <c:pt idx="77">
                  <c:v>17.454545454545471</c:v>
                </c:pt>
                <c:pt idx="78">
                  <c:v>17.727272727272744</c:v>
                </c:pt>
                <c:pt idx="79">
                  <c:v>18.000000000000018</c:v>
                </c:pt>
                <c:pt idx="80">
                  <c:v>18.272727272727291</c:v>
                </c:pt>
                <c:pt idx="81">
                  <c:v>18.545454545454565</c:v>
                </c:pt>
                <c:pt idx="82">
                  <c:v>18.818181818181838</c:v>
                </c:pt>
                <c:pt idx="83">
                  <c:v>19.090909090909111</c:v>
                </c:pt>
                <c:pt idx="84">
                  <c:v>19.363636363636385</c:v>
                </c:pt>
                <c:pt idx="85">
                  <c:v>19.636363636363658</c:v>
                </c:pt>
                <c:pt idx="86">
                  <c:v>19.909090909090931</c:v>
                </c:pt>
                <c:pt idx="87">
                  <c:v>20.181818181818205</c:v>
                </c:pt>
                <c:pt idx="88">
                  <c:v>20.454545454545478</c:v>
                </c:pt>
                <c:pt idx="89">
                  <c:v>20.727272727272751</c:v>
                </c:pt>
                <c:pt idx="90">
                  <c:v>21.000000000000025</c:v>
                </c:pt>
                <c:pt idx="91">
                  <c:v>21.272727272727298</c:v>
                </c:pt>
                <c:pt idx="92">
                  <c:v>21.545454545454572</c:v>
                </c:pt>
                <c:pt idx="93">
                  <c:v>21.818181818181845</c:v>
                </c:pt>
                <c:pt idx="94">
                  <c:v>22.090909090909118</c:v>
                </c:pt>
                <c:pt idx="95">
                  <c:v>22.363636363636392</c:v>
                </c:pt>
                <c:pt idx="96">
                  <c:v>22.636363636363665</c:v>
                </c:pt>
                <c:pt idx="97">
                  <c:v>22.909090909090938</c:v>
                </c:pt>
                <c:pt idx="98">
                  <c:v>23.181818181818212</c:v>
                </c:pt>
                <c:pt idx="99">
                  <c:v>23.454545454545485</c:v>
                </c:pt>
                <c:pt idx="100">
                  <c:v>23.727272727272759</c:v>
                </c:pt>
                <c:pt idx="101">
                  <c:v>24.000000000000032</c:v>
                </c:pt>
                <c:pt idx="102">
                  <c:v>24.272727272727305</c:v>
                </c:pt>
                <c:pt idx="103">
                  <c:v>24.545454545454579</c:v>
                </c:pt>
                <c:pt idx="104">
                  <c:v>24.818181818181852</c:v>
                </c:pt>
                <c:pt idx="105">
                  <c:v>25.090909090909125</c:v>
                </c:pt>
                <c:pt idx="106">
                  <c:v>25.363636363636399</c:v>
                </c:pt>
                <c:pt idx="107">
                  <c:v>25.636363636363672</c:v>
                </c:pt>
                <c:pt idx="108">
                  <c:v>25.909090909090946</c:v>
                </c:pt>
                <c:pt idx="109">
                  <c:v>26.181818181818219</c:v>
                </c:pt>
                <c:pt idx="110">
                  <c:v>26.454545454545492</c:v>
                </c:pt>
                <c:pt idx="111">
                  <c:v>26.727272727272766</c:v>
                </c:pt>
                <c:pt idx="112">
                  <c:v>27.000000000000039</c:v>
                </c:pt>
                <c:pt idx="113">
                  <c:v>27.272727272727312</c:v>
                </c:pt>
                <c:pt idx="114">
                  <c:v>27.545454545454586</c:v>
                </c:pt>
                <c:pt idx="115">
                  <c:v>27.818181818181859</c:v>
                </c:pt>
                <c:pt idx="116">
                  <c:v>28.090909090909133</c:v>
                </c:pt>
                <c:pt idx="117">
                  <c:v>28.363636363636406</c:v>
                </c:pt>
                <c:pt idx="118">
                  <c:v>28.636363636363679</c:v>
                </c:pt>
                <c:pt idx="119">
                  <c:v>28.909090909090953</c:v>
                </c:pt>
                <c:pt idx="120">
                  <c:v>29.181818181818226</c:v>
                </c:pt>
                <c:pt idx="121">
                  <c:v>29.454545454545499</c:v>
                </c:pt>
                <c:pt idx="122">
                  <c:v>29.727272727272773</c:v>
                </c:pt>
                <c:pt idx="123">
                  <c:v>30.000000000000046</c:v>
                </c:pt>
                <c:pt idx="124">
                  <c:v>30.27272727272732</c:v>
                </c:pt>
                <c:pt idx="125">
                  <c:v>30.545454545454593</c:v>
                </c:pt>
                <c:pt idx="126">
                  <c:v>30.818181818181866</c:v>
                </c:pt>
                <c:pt idx="127">
                  <c:v>31.09090909090914</c:v>
                </c:pt>
              </c:numCache>
            </c:numRef>
          </c:xVal>
          <c:yVal>
            <c:numRef>
              <c:f>Interpolación!$AR$2:$AR$129</c:f>
              <c:numCache>
                <c:formatCode>General</c:formatCode>
                <c:ptCount val="128"/>
                <c:pt idx="0">
                  <c:v>-1.3849396425361855</c:v>
                </c:pt>
                <c:pt idx="1">
                  <c:v>-1.1012765903965818</c:v>
                </c:pt>
                <c:pt idx="10">
                  <c:v>-0.82094128691048818</c:v>
                </c:pt>
                <c:pt idx="11">
                  <c:v>-0.5439435452405782</c:v>
                </c:pt>
                <c:pt idx="12">
                  <c:v>-0.2702931785495245</c:v>
                </c:pt>
                <c:pt idx="13">
                  <c:v>0</c:v>
                </c:pt>
                <c:pt idx="14">
                  <c:v>0.26692617724532242</c:v>
                </c:pt>
                <c:pt idx="15">
                  <c:v>0.53047554002376962</c:v>
                </c:pt>
                <c:pt idx="16">
                  <c:v>0.79063827517266905</c:v>
                </c:pt>
                <c:pt idx="17">
                  <c:v>1.0474045695293475</c:v>
                </c:pt>
                <c:pt idx="18">
                  <c:v>1.3007646099311321</c:v>
                </c:pt>
                <c:pt idx="19">
                  <c:v>1.55070858321535</c:v>
                </c:pt>
                <c:pt idx="20">
                  <c:v>1.7972266762193281</c:v>
                </c:pt>
                <c:pt idx="21">
                  <c:v>2.0403090757803941</c:v>
                </c:pt>
                <c:pt idx="22">
                  <c:v>2.2799459687358743</c:v>
                </c:pt>
                <c:pt idx="23">
                  <c:v>2.5161275419230953</c:v>
                </c:pt>
                <c:pt idx="24">
                  <c:v>2.7488439821793862</c:v>
                </c:pt>
                <c:pt idx="25">
                  <c:v>2.9780854763420717</c:v>
                </c:pt>
                <c:pt idx="26">
                  <c:v>3.2038422112484808</c:v>
                </c:pt>
                <c:pt idx="27">
                  <c:v>3.4261043737359391</c:v>
                </c:pt>
                <c:pt idx="28">
                  <c:v>3.6448621506417749</c:v>
                </c:pt>
                <c:pt idx="29">
                  <c:v>3.8601057288033149</c:v>
                </c:pt>
                <c:pt idx="30">
                  <c:v>4.0718252950578862</c:v>
                </c:pt>
                <c:pt idx="31">
                  <c:v>4.2800110362428159</c:v>
                </c:pt>
                <c:pt idx="32">
                  <c:v>4.4846531391954292</c:v>
                </c:pt>
                <c:pt idx="33">
                  <c:v>4.6857417907530561</c:v>
                </c:pt>
                <c:pt idx="34">
                  <c:v>4.883267177753023</c:v>
                </c:pt>
                <c:pt idx="35">
                  <c:v>5.0772194870326564</c:v>
                </c:pt>
                <c:pt idx="36">
                  <c:v>5.2675889054292826</c:v>
                </c:pt>
                <c:pt idx="37">
                  <c:v>5.4543656197802299</c:v>
                </c:pt>
                <c:pt idx="38">
                  <c:v>5.6375398169228257</c:v>
                </c:pt>
                <c:pt idx="39">
                  <c:v>5.8171016836943954</c:v>
                </c:pt>
                <c:pt idx="40">
                  <c:v>5.9930414069322664</c:v>
                </c:pt>
                <c:pt idx="41">
                  <c:v>6.1653491734737678</c:v>
                </c:pt>
                <c:pt idx="42">
                  <c:v>6.3340151701562259</c:v>
                </c:pt>
                <c:pt idx="43">
                  <c:v>6.4990295838169656</c:v>
                </c:pt>
                <c:pt idx="44">
                  <c:v>6.6603826012933167</c:v>
                </c:pt>
                <c:pt idx="45">
                  <c:v>6.8180644094226048</c:v>
                </c:pt>
                <c:pt idx="46">
                  <c:v>6.9720651950421573</c:v>
                </c:pt>
                <c:pt idx="47">
                  <c:v>7.1223751449893014</c:v>
                </c:pt>
                <c:pt idx="48">
                  <c:v>7.2689844461013662</c:v>
                </c:pt>
                <c:pt idx="49">
                  <c:v>7.4118832852156737</c:v>
                </c:pt>
                <c:pt idx="50">
                  <c:v>7.5510618491695558</c:v>
                </c:pt>
                <c:pt idx="51">
                  <c:v>7.6865103248003361</c:v>
                </c:pt>
                <c:pt idx="52">
                  <c:v>7.8182188989453447</c:v>
                </c:pt>
                <c:pt idx="53">
                  <c:v>7.9461777584419062</c:v>
                </c:pt>
                <c:pt idx="54">
                  <c:v>8.0703770901273479</c:v>
                </c:pt>
                <c:pt idx="55">
                  <c:v>8.190807080838999</c:v>
                </c:pt>
                <c:pt idx="56">
                  <c:v>8.3074579174141867</c:v>
                </c:pt>
                <c:pt idx="57">
                  <c:v>8.4203197866902357</c:v>
                </c:pt>
                <c:pt idx="58">
                  <c:v>8.5293828755044743</c:v>
                </c:pt>
                <c:pt idx="59">
                  <c:v>8.6346373706942288</c:v>
                </c:pt>
                <c:pt idx="60">
                  <c:v>8.7360734590968256</c:v>
                </c:pt>
                <c:pt idx="61">
                  <c:v>8.8336813275495931</c:v>
                </c:pt>
                <c:pt idx="62">
                  <c:v>8.9274511628898612</c:v>
                </c:pt>
                <c:pt idx="63">
                  <c:v>9.0173731519549527</c:v>
                </c:pt>
                <c:pt idx="64">
                  <c:v>9.1034374815821959</c:v>
                </c:pt>
                <c:pt idx="65">
                  <c:v>9.185634338608919</c:v>
                </c:pt>
                <c:pt idx="66">
                  <c:v>9.2639539098724448</c:v>
                </c:pt>
                <c:pt idx="67">
                  <c:v>9.338386382210107</c:v>
                </c:pt>
                <c:pt idx="68">
                  <c:v>9.4089219424592283</c:v>
                </c:pt>
                <c:pt idx="69">
                  <c:v>9.475550777457137</c:v>
                </c:pt>
                <c:pt idx="70">
                  <c:v>9.5382630740411596</c:v>
                </c:pt>
                <c:pt idx="71">
                  <c:v>9.5970490190486242</c:v>
                </c:pt>
                <c:pt idx="72">
                  <c:v>9.651898799316859</c:v>
                </c:pt>
                <c:pt idx="73">
                  <c:v>9.7028026016831852</c:v>
                </c:pt>
                <c:pt idx="74">
                  <c:v>9.7497506129849381</c:v>
                </c:pt>
                <c:pt idx="75">
                  <c:v>9.7927330200594387</c:v>
                </c:pt>
                <c:pt idx="76">
                  <c:v>9.8317400097440153</c:v>
                </c:pt>
                <c:pt idx="77">
                  <c:v>9.8667617688759961</c:v>
                </c:pt>
                <c:pt idx="78">
                  <c:v>9.8977884842927093</c:v>
                </c:pt>
                <c:pt idx="79">
                  <c:v>9.9248103428314813</c:v>
                </c:pt>
                <c:pt idx="80">
                  <c:v>9.9478175313296351</c:v>
                </c:pt>
                <c:pt idx="81">
                  <c:v>9.9668002366245041</c:v>
                </c:pt>
                <c:pt idx="82">
                  <c:v>9.9817486455534112</c:v>
                </c:pt>
                <c:pt idx="83">
                  <c:v>9.9926529449536847</c:v>
                </c:pt>
                <c:pt idx="84">
                  <c:v>9.9995033216626545</c:v>
                </c:pt>
                <c:pt idx="85">
                  <c:v>10.002289962517642</c:v>
                </c:pt>
                <c:pt idx="86">
                  <c:v>10.001003054355976</c:v>
                </c:pt>
                <c:pt idx="87">
                  <c:v>9.995632784014985</c:v>
                </c:pt>
                <c:pt idx="88">
                  <c:v>9.9861693383319992</c:v>
                </c:pt>
                <c:pt idx="89">
                  <c:v>9.97260290414434</c:v>
                </c:pt>
                <c:pt idx="90">
                  <c:v>9.9549236682893358</c:v>
                </c:pt>
                <c:pt idx="91">
                  <c:v>9.9331218176043166</c:v>
                </c:pt>
                <c:pt idx="92">
                  <c:v>9.9071875389266051</c:v>
                </c:pt>
                <c:pt idx="93">
                  <c:v>9.8771110190935332</c:v>
                </c:pt>
                <c:pt idx="94">
                  <c:v>9.8428824449424219</c:v>
                </c:pt>
                <c:pt idx="95">
                  <c:v>9.8044920033106031</c:v>
                </c:pt>
                <c:pt idx="96">
                  <c:v>9.7619298810354067</c:v>
                </c:pt>
                <c:pt idx="97">
                  <c:v>9.7151862649541521</c:v>
                </c:pt>
                <c:pt idx="98">
                  <c:v>9.6642513419041709</c:v>
                </c:pt>
                <c:pt idx="99">
                  <c:v>9.6091152987227915</c:v>
                </c:pt>
                <c:pt idx="100">
                  <c:v>9.5497683222473384</c:v>
                </c:pt>
                <c:pt idx="101">
                  <c:v>9.4862005993151364</c:v>
                </c:pt>
                <c:pt idx="102">
                  <c:v>9.4184023167635189</c:v>
                </c:pt>
                <c:pt idx="103">
                  <c:v>9.3463636614298053</c:v>
                </c:pt>
                <c:pt idx="104">
                  <c:v>9.2700748201513292</c:v>
                </c:pt>
                <c:pt idx="105">
                  <c:v>9.1895259797654152</c:v>
                </c:pt>
                <c:pt idx="106">
                  <c:v>9.1047073271093897</c:v>
                </c:pt>
                <c:pt idx="107">
                  <c:v>9.0156090490205791</c:v>
                </c:pt>
                <c:pt idx="108">
                  <c:v>8.9222213323363153</c:v>
                </c:pt>
                <c:pt idx="109">
                  <c:v>8.8245343638939211</c:v>
                </c:pt>
                <c:pt idx="110">
                  <c:v>8.7225383305307211</c:v>
                </c:pt>
                <c:pt idx="111">
                  <c:v>8.616223419084049</c:v>
                </c:pt>
                <c:pt idx="112">
                  <c:v>8.5055798163912257</c:v>
                </c:pt>
                <c:pt idx="113">
                  <c:v>8.3905977092895832</c:v>
                </c:pt>
                <c:pt idx="114">
                  <c:v>8.2712672846164494</c:v>
                </c:pt>
                <c:pt idx="115">
                  <c:v>8.1475787292091422</c:v>
                </c:pt>
                <c:pt idx="116">
                  <c:v>8.0195222299050037</c:v>
                </c:pt>
                <c:pt idx="117">
                  <c:v>7.8870879735413464</c:v>
                </c:pt>
                <c:pt idx="118">
                  <c:v>7.7502661469555054</c:v>
                </c:pt>
                <c:pt idx="119">
                  <c:v>7.6090469369848037</c:v>
                </c:pt>
                <c:pt idx="120">
                  <c:v>7.4634205304665695</c:v>
                </c:pt>
                <c:pt idx="121">
                  <c:v>7.3133771142381345</c:v>
                </c:pt>
                <c:pt idx="122">
                  <c:v>7.158906875136819</c:v>
                </c:pt>
                <c:pt idx="123">
                  <c:v>6.9999999999999574</c:v>
                </c:pt>
                <c:pt idx="124">
                  <c:v>6.8366466756648681</c:v>
                </c:pt>
                <c:pt idx="125">
                  <c:v>6.6688370889688828</c:v>
                </c:pt>
                <c:pt idx="126">
                  <c:v>6.496561426749329</c:v>
                </c:pt>
                <c:pt idx="127">
                  <c:v>6.3198098758435322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39A-493D-8136-2CA406E52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058168"/>
        <c:axId val="494055424"/>
      </c:scatterChart>
      <c:valAx>
        <c:axId val="4940581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ES"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055424"/>
        <c:crosses val="autoZero"/>
        <c:crossBetween val="midCat"/>
      </c:valAx>
      <c:valAx>
        <c:axId val="4940554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058168"/>
        <c:crosses val="autoZero"/>
        <c:crossBetween val="midCat"/>
      </c:valAx>
      <c:spPr>
        <a:solidFill>
          <a:srgbClr val="FFFFFF"/>
        </a:solidFill>
        <a:ln w="3175">
          <a:solidFill>
            <a:schemeClr val="bg1">
              <a:lumMod val="65000"/>
            </a:schemeClr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Interpolación!$AS$15:$AS$129</c:f>
              <c:numCache>
                <c:formatCode>0.0</c:formatCode>
                <c:ptCount val="115"/>
                <c:pt idx="0" formatCode="General">
                  <c:v>0</c:v>
                </c:pt>
                <c:pt idx="1">
                  <c:v>0.2857142857142857</c:v>
                </c:pt>
                <c:pt idx="2">
                  <c:v>0.5714285714285714</c:v>
                </c:pt>
                <c:pt idx="3">
                  <c:v>0.8571428571428571</c:v>
                </c:pt>
                <c:pt idx="4">
                  <c:v>1.1428571428571428</c:v>
                </c:pt>
                <c:pt idx="5">
                  <c:v>1.4285714285714284</c:v>
                </c:pt>
                <c:pt idx="6">
                  <c:v>1.714285714285714</c:v>
                </c:pt>
                <c:pt idx="7">
                  <c:v>1.9999999999999996</c:v>
                </c:pt>
                <c:pt idx="8">
                  <c:v>2.2857142857142851</c:v>
                </c:pt>
                <c:pt idx="9">
                  <c:v>2.5714285714285707</c:v>
                </c:pt>
                <c:pt idx="10">
                  <c:v>2.8571428571428563</c:v>
                </c:pt>
                <c:pt idx="11">
                  <c:v>3.1428571428571419</c:v>
                </c:pt>
                <c:pt idx="12">
                  <c:v>3.4285714285714275</c:v>
                </c:pt>
                <c:pt idx="13">
                  <c:v>3.7142857142857131</c:v>
                </c:pt>
                <c:pt idx="14">
                  <c:v>3.9999999999999987</c:v>
                </c:pt>
                <c:pt idx="15">
                  <c:v>4.2857142857142847</c:v>
                </c:pt>
                <c:pt idx="16">
                  <c:v>4.5714285714285703</c:v>
                </c:pt>
                <c:pt idx="17">
                  <c:v>4.8571428571428559</c:v>
                </c:pt>
                <c:pt idx="18">
                  <c:v>5.1428571428571415</c:v>
                </c:pt>
                <c:pt idx="19">
                  <c:v>5.428571428571427</c:v>
                </c:pt>
                <c:pt idx="20">
                  <c:v>5.7142857142857126</c:v>
                </c:pt>
                <c:pt idx="21">
                  <c:v>5.9999999999999982</c:v>
                </c:pt>
                <c:pt idx="22">
                  <c:v>6.2857142857142838</c:v>
                </c:pt>
                <c:pt idx="23">
                  <c:v>6.5714285714285694</c:v>
                </c:pt>
                <c:pt idx="24">
                  <c:v>6.857142857142855</c:v>
                </c:pt>
                <c:pt idx="25">
                  <c:v>7.1428571428571406</c:v>
                </c:pt>
                <c:pt idx="26">
                  <c:v>7.4285714285714262</c:v>
                </c:pt>
                <c:pt idx="27">
                  <c:v>7.7142857142857117</c:v>
                </c:pt>
                <c:pt idx="28">
                  <c:v>7.9999999999999973</c:v>
                </c:pt>
                <c:pt idx="29">
                  <c:v>8.2857142857142829</c:v>
                </c:pt>
                <c:pt idx="30">
                  <c:v>8.5714285714285694</c:v>
                </c:pt>
                <c:pt idx="31">
                  <c:v>8.8571428571428559</c:v>
                </c:pt>
                <c:pt idx="32">
                  <c:v>9.1428571428571423</c:v>
                </c:pt>
                <c:pt idx="33">
                  <c:v>9.4285714285714288</c:v>
                </c:pt>
                <c:pt idx="34">
                  <c:v>9.7142857142857153</c:v>
                </c:pt>
                <c:pt idx="35">
                  <c:v>10.000000000000002</c:v>
                </c:pt>
                <c:pt idx="36">
                  <c:v>10.285714285714288</c:v>
                </c:pt>
                <c:pt idx="37">
                  <c:v>10.571428571428575</c:v>
                </c:pt>
                <c:pt idx="38">
                  <c:v>10.857142857142861</c:v>
                </c:pt>
                <c:pt idx="39">
                  <c:v>11.142857142857148</c:v>
                </c:pt>
                <c:pt idx="40">
                  <c:v>11.428571428571434</c:v>
                </c:pt>
                <c:pt idx="41">
                  <c:v>11.714285714285721</c:v>
                </c:pt>
                <c:pt idx="42">
                  <c:v>12.000000000000007</c:v>
                </c:pt>
                <c:pt idx="43">
                  <c:v>12.285714285714294</c:v>
                </c:pt>
                <c:pt idx="44">
                  <c:v>12.57142857142858</c:v>
                </c:pt>
                <c:pt idx="45">
                  <c:v>12.857142857142867</c:v>
                </c:pt>
                <c:pt idx="46">
                  <c:v>13.142857142857153</c:v>
                </c:pt>
                <c:pt idx="47">
                  <c:v>13.428571428571439</c:v>
                </c:pt>
                <c:pt idx="48">
                  <c:v>13.714285714285726</c:v>
                </c:pt>
                <c:pt idx="49">
                  <c:v>14.000000000000012</c:v>
                </c:pt>
                <c:pt idx="50">
                  <c:v>14.285714285714299</c:v>
                </c:pt>
                <c:pt idx="51">
                  <c:v>14.571428571428585</c:v>
                </c:pt>
                <c:pt idx="52">
                  <c:v>14.857142857142872</c:v>
                </c:pt>
                <c:pt idx="53">
                  <c:v>15.142857142857158</c:v>
                </c:pt>
                <c:pt idx="54">
                  <c:v>15.428571428571445</c:v>
                </c:pt>
                <c:pt idx="55">
                  <c:v>15.714285714285731</c:v>
                </c:pt>
                <c:pt idx="56">
                  <c:v>16.000000000000018</c:v>
                </c:pt>
                <c:pt idx="57">
                  <c:v>16.285714285714302</c:v>
                </c:pt>
                <c:pt idx="58">
                  <c:v>16.571428571428587</c:v>
                </c:pt>
                <c:pt idx="59">
                  <c:v>16.857142857142872</c:v>
                </c:pt>
                <c:pt idx="60">
                  <c:v>17.142857142857157</c:v>
                </c:pt>
                <c:pt idx="61">
                  <c:v>17.428571428571441</c:v>
                </c:pt>
                <c:pt idx="62">
                  <c:v>17.714285714285726</c:v>
                </c:pt>
                <c:pt idx="63">
                  <c:v>18.000000000000011</c:v>
                </c:pt>
                <c:pt idx="64">
                  <c:v>18.285714285714295</c:v>
                </c:pt>
                <c:pt idx="65">
                  <c:v>18.57142857142858</c:v>
                </c:pt>
                <c:pt idx="66">
                  <c:v>18.857142857142865</c:v>
                </c:pt>
                <c:pt idx="67">
                  <c:v>19.142857142857149</c:v>
                </c:pt>
                <c:pt idx="68">
                  <c:v>19.428571428571434</c:v>
                </c:pt>
                <c:pt idx="69">
                  <c:v>19.714285714285719</c:v>
                </c:pt>
                <c:pt idx="70">
                  <c:v>20.000000000000004</c:v>
                </c:pt>
                <c:pt idx="71">
                  <c:v>20.285714285714288</c:v>
                </c:pt>
                <c:pt idx="72">
                  <c:v>20.571428571428573</c:v>
                </c:pt>
                <c:pt idx="73">
                  <c:v>20.857142857142858</c:v>
                </c:pt>
                <c:pt idx="74">
                  <c:v>21.142857142857142</c:v>
                </c:pt>
                <c:pt idx="75">
                  <c:v>21.428571428571427</c:v>
                </c:pt>
                <c:pt idx="76">
                  <c:v>21.714285714285712</c:v>
                </c:pt>
                <c:pt idx="77">
                  <c:v>21.999999999999996</c:v>
                </c:pt>
                <c:pt idx="78">
                  <c:v>22.285714285714281</c:v>
                </c:pt>
                <c:pt idx="79">
                  <c:v>22.571428571428566</c:v>
                </c:pt>
                <c:pt idx="80">
                  <c:v>22.857142857142851</c:v>
                </c:pt>
                <c:pt idx="81">
                  <c:v>23.142857142857135</c:v>
                </c:pt>
                <c:pt idx="82">
                  <c:v>23.42857142857142</c:v>
                </c:pt>
                <c:pt idx="83">
                  <c:v>23.714285714285705</c:v>
                </c:pt>
                <c:pt idx="84">
                  <c:v>23.999999999999989</c:v>
                </c:pt>
                <c:pt idx="85">
                  <c:v>24.285714285714274</c:v>
                </c:pt>
                <c:pt idx="86">
                  <c:v>24.571428571428559</c:v>
                </c:pt>
                <c:pt idx="87">
                  <c:v>24.857142857142843</c:v>
                </c:pt>
                <c:pt idx="88">
                  <c:v>25.142857142857128</c:v>
                </c:pt>
                <c:pt idx="89">
                  <c:v>25.428571428571413</c:v>
                </c:pt>
                <c:pt idx="90">
                  <c:v>25.714285714285698</c:v>
                </c:pt>
                <c:pt idx="91">
                  <c:v>25.999999999999982</c:v>
                </c:pt>
                <c:pt idx="92">
                  <c:v>26.285714285714267</c:v>
                </c:pt>
                <c:pt idx="93">
                  <c:v>26.571428571428552</c:v>
                </c:pt>
                <c:pt idx="94">
                  <c:v>26.857142857142836</c:v>
                </c:pt>
                <c:pt idx="95">
                  <c:v>27.142857142857121</c:v>
                </c:pt>
                <c:pt idx="96">
                  <c:v>27.428571428571406</c:v>
                </c:pt>
                <c:pt idx="97">
                  <c:v>27.71428571428569</c:v>
                </c:pt>
                <c:pt idx="98">
                  <c:v>27.999999999999975</c:v>
                </c:pt>
                <c:pt idx="99">
                  <c:v>28.28571428571426</c:v>
                </c:pt>
                <c:pt idx="100">
                  <c:v>28.571428571428545</c:v>
                </c:pt>
                <c:pt idx="101">
                  <c:v>28.857142857142829</c:v>
                </c:pt>
                <c:pt idx="102">
                  <c:v>29.142857142857114</c:v>
                </c:pt>
                <c:pt idx="103">
                  <c:v>29.428571428571399</c:v>
                </c:pt>
                <c:pt idx="104">
                  <c:v>29.714285714285683</c:v>
                </c:pt>
                <c:pt idx="105">
                  <c:v>29.999999999999968</c:v>
                </c:pt>
                <c:pt idx="106">
                  <c:v>30.285714285714253</c:v>
                </c:pt>
                <c:pt idx="107">
                  <c:v>30.571428571428537</c:v>
                </c:pt>
                <c:pt idx="108">
                  <c:v>30.857142857142822</c:v>
                </c:pt>
                <c:pt idx="109">
                  <c:v>31.142857142857107</c:v>
                </c:pt>
                <c:pt idx="110">
                  <c:v>31.428571428571392</c:v>
                </c:pt>
                <c:pt idx="111">
                  <c:v>31.714285714285676</c:v>
                </c:pt>
                <c:pt idx="112">
                  <c:v>31.999999999999961</c:v>
                </c:pt>
                <c:pt idx="113">
                  <c:v>32.285714285714249</c:v>
                </c:pt>
                <c:pt idx="114">
                  <c:v>32.571428571428534</c:v>
                </c:pt>
              </c:numCache>
            </c:numRef>
          </c:xVal>
          <c:yVal>
            <c:numRef>
              <c:f>Interpolación!$AT$15:$AT$129</c:f>
              <c:numCache>
                <c:formatCode>General</c:formatCode>
                <c:ptCount val="115"/>
                <c:pt idx="0">
                  <c:v>0</c:v>
                </c:pt>
                <c:pt idx="1">
                  <c:v>3.1886302555459377E-4</c:v>
                </c:pt>
                <c:pt idx="2">
                  <c:v>2.5500910746812377E-3</c:v>
                </c:pt>
                <c:pt idx="3">
                  <c:v>8.5991173392784004E-3</c:v>
                </c:pt>
                <c:pt idx="4">
                  <c:v>2.034883720930232E-2</c:v>
                </c:pt>
                <c:pt idx="5">
                  <c:v>3.9634008243873704E-2</c:v>
                </c:pt>
                <c:pt idx="6">
                  <c:v>6.820642367376395E-2</c:v>
                </c:pt>
                <c:pt idx="7">
                  <c:v>0.10769230769230763</c:v>
                </c:pt>
                <c:pt idx="8">
                  <c:v>0.15954415954415946</c:v>
                </c:pt>
                <c:pt idx="9">
                  <c:v>0.2249900798024777</c:v>
                </c:pt>
                <c:pt idx="10">
                  <c:v>0.30498431509236634</c:v>
                </c:pt>
                <c:pt idx="11">
                  <c:v>0.40016320920843501</c:v>
                </c:pt>
                <c:pt idx="12">
                  <c:v>0.51081081081081037</c:v>
                </c:pt>
                <c:pt idx="13">
                  <c:v>0.63683796430493955</c:v>
                </c:pt>
                <c:pt idx="14">
                  <c:v>0.77777777777777712</c:v>
                </c:pt>
                <c:pt idx="15">
                  <c:v>0.93279898922098869</c:v>
                </c:pt>
                <c:pt idx="16">
                  <c:v>1.1007371007371003</c:v>
                </c:pt>
                <c:pt idx="17">
                  <c:v>1.280141447980643</c:v>
                </c:pt>
                <c:pt idx="18">
                  <c:v>1.4693348689893455</c:v>
                </c:pt>
                <c:pt idx="19">
                  <c:v>1.6664815521849285</c:v>
                </c:pt>
                <c:pt idx="20">
                  <c:v>1.8696581196581181</c:v>
                </c:pt>
                <c:pt idx="21">
                  <c:v>2.0769230769230758</c:v>
                </c:pt>
                <c:pt idx="22">
                  <c:v>2.286380368098158</c:v>
                </c:pt>
                <c:pt idx="23">
                  <c:v>2.4962337700401522</c:v>
                </c:pt>
                <c:pt idx="24">
                  <c:v>2.7048300536672611</c:v>
                </c:pt>
                <c:pt idx="25">
                  <c:v>2.9106900497644821</c:v>
                </c:pt>
                <c:pt idx="26">
                  <c:v>3.1125278283748212</c:v>
                </c:pt>
                <c:pt idx="27">
                  <c:v>3.3092590368680179</c:v>
                </c:pt>
                <c:pt idx="28">
                  <c:v>3.4999999999999978</c:v>
                </c:pt>
                <c:pt idx="29">
                  <c:v>3.6840594721736677</c:v>
                </c:pt>
                <c:pt idx="30">
                  <c:v>3.8609249877430938</c:v>
                </c:pt>
                <c:pt idx="31">
                  <c:v>4.0302456370910065</c:v>
                </c:pt>
                <c:pt idx="32">
                  <c:v>4.1918128654970754</c:v>
                </c:pt>
                <c:pt idx="33">
                  <c:v>4.3455406035688995</c:v>
                </c:pt>
                <c:pt idx="34">
                  <c:v>4.4914457359279094</c:v>
                </c:pt>
                <c:pt idx="35">
                  <c:v>4.6296296296296306</c:v>
                </c:pt>
                <c:pt idx="36">
                  <c:v>4.7602611940298516</c:v>
                </c:pt>
                <c:pt idx="37">
                  <c:v>4.8835617381723031</c:v>
                </c:pt>
                <c:pt idx="38">
                  <c:v>4.9997917317504967</c:v>
                </c:pt>
                <c:pt idx="39">
                  <c:v>5.1092394581092906</c:v>
                </c:pt>
                <c:pt idx="40">
                  <c:v>5.2122114668652291</c:v>
                </c:pt>
                <c:pt idx="41">
                  <c:v>5.3090246827990741</c:v>
                </c:pt>
                <c:pt idx="42">
                  <c:v>5.4000000000000021</c:v>
                </c:pt>
                <c:pt idx="43">
                  <c:v>5.4854571797474865</c:v>
                </c:pt>
                <c:pt idx="44">
                  <c:v>5.5657108721624864</c:v>
                </c:pt>
                <c:pt idx="45">
                  <c:v>5.6410675911104846</c:v>
                </c:pt>
                <c:pt idx="46">
                  <c:v>5.7118234860170372</c:v>
                </c:pt>
                <c:pt idx="47">
                  <c:v>5.7782627708209136</c:v>
                </c:pt>
                <c:pt idx="48">
                  <c:v>5.8406566875905384</c:v>
                </c:pt>
                <c:pt idx="49">
                  <c:v>5.8992628992629017</c:v>
                </c:pt>
                <c:pt idx="50">
                  <c:v>5.9543252218411471</c:v>
                </c:pt>
                <c:pt idx="51">
                  <c:v>6.0060736208223675</c:v>
                </c:pt>
                <c:pt idx="52">
                  <c:v>6.0547244094488217</c:v>
                </c:pt>
                <c:pt idx="53">
                  <c:v>6.100480597556623</c:v>
                </c:pt>
                <c:pt idx="54">
                  <c:v>6.1435323494002789</c:v>
                </c:pt>
                <c:pt idx="55">
                  <c:v>6.1840575169784495</c:v>
                </c:pt>
                <c:pt idx="56">
                  <c:v>6.2222222222222241</c:v>
                </c:pt>
                <c:pt idx="57">
                  <c:v>6.2581814670882734</c:v>
                </c:pt>
                <c:pt idx="58">
                  <c:v>6.2920797552795511</c:v>
                </c:pt>
                <c:pt idx="59">
                  <c:v>6.3240517131407517</c:v>
                </c:pt>
                <c:pt idx="60">
                  <c:v>6.3542227003765479</c:v>
                </c:pt>
                <c:pt idx="61">
                  <c:v>6.3827094037351424</c:v>
                </c:pt>
                <c:pt idx="62">
                  <c:v>6.4096204087905342</c:v>
                </c:pt>
                <c:pt idx="63">
                  <c:v>6.4350567465321564</c:v>
                </c:pt>
                <c:pt idx="64">
                  <c:v>6.459112412705565</c:v>
                </c:pt>
                <c:pt idx="65">
                  <c:v>6.4818748588056394</c:v>
                </c:pt>
                <c:pt idx="66">
                  <c:v>6.503425454357437</c:v>
                </c:pt>
                <c:pt idx="67">
                  <c:v>6.5238399206730397</c:v>
                </c:pt>
                <c:pt idx="68">
                  <c:v>6.5431887366818877</c:v>
                </c:pt>
                <c:pt idx="69">
                  <c:v>6.5615375177266513</c:v>
                </c:pt>
                <c:pt idx="70">
                  <c:v>6.5789473684210531</c:v>
                </c:pt>
                <c:pt idx="71">
                  <c:v>6.595475210799683</c:v>
                </c:pt>
                <c:pt idx="72">
                  <c:v>6.6111740890688262</c:v>
                </c:pt>
                <c:pt idx="73">
                  <c:v>6.6260934523041888</c:v>
                </c:pt>
                <c:pt idx="74">
                  <c:v>6.6402794164466172</c:v>
                </c:pt>
                <c:pt idx="75">
                  <c:v>6.6537750069283748</c:v>
                </c:pt>
                <c:pt idx="76">
                  <c:v>6.6666203832268822</c:v>
                </c:pt>
                <c:pt idx="77">
                  <c:v>6.6788530465949814</c:v>
                </c:pt>
                <c:pt idx="78">
                  <c:v>6.6905080321608681</c:v>
                </c:pt>
                <c:pt idx="79">
                  <c:v>6.7016180865296677</c:v>
                </c:pt>
                <c:pt idx="80">
                  <c:v>6.7122138319549318</c:v>
                </c:pt>
                <c:pt idx="81">
                  <c:v>6.7223239180835321</c:v>
                </c:pt>
                <c:pt idx="82">
                  <c:v>6.7319751622130743</c:v>
                </c:pt>
                <c:pt idx="83">
                  <c:v>6.7411926789380523</c:v>
                </c:pt>
                <c:pt idx="84">
                  <c:v>6.75</c:v>
                </c:pt>
                <c:pt idx="85">
                  <c:v>6.7584191850986599</c:v>
                </c:pt>
                <c:pt idx="86">
                  <c:v>6.7664709243656604</c:v>
                </c:pt>
                <c:pt idx="87">
                  <c:v>6.7741746331498769</c:v>
                </c:pt>
                <c:pt idx="88">
                  <c:v>6.7815485397143114</c:v>
                </c:pt>
                <c:pt idx="89">
                  <c:v>6.7886097663982747</c:v>
                </c:pt>
                <c:pt idx="90">
                  <c:v>6.7953744047555631</c:v>
                </c:pt>
                <c:pt idx="91">
                  <c:v>6.8018575851393184</c:v>
                </c:pt>
                <c:pt idx="92">
                  <c:v>6.8080735411670661</c:v>
                </c:pt>
                <c:pt idx="93">
                  <c:v>6.8140356694650546</c:v>
                </c:pt>
                <c:pt idx="94">
                  <c:v>6.8197565850591646</c:v>
                </c:pt>
                <c:pt idx="95">
                  <c:v>6.825248172750296</c:v>
                </c:pt>
                <c:pt idx="96">
                  <c:v>6.8305216347850637</c:v>
                </c:pt>
                <c:pt idx="97">
                  <c:v>6.8355875351076634</c:v>
                </c:pt>
                <c:pt idx="98">
                  <c:v>6.8404558404558404</c:v>
                </c:pt>
                <c:pt idx="99">
                  <c:v>6.8451359585427474</c:v>
                </c:pt>
                <c:pt idx="100">
                  <c:v>6.8496367735470942</c:v>
                </c:pt>
                <c:pt idx="101">
                  <c:v>6.8539666791161435</c:v>
                </c:pt>
                <c:pt idx="102">
                  <c:v>6.8581336090697578</c:v>
                </c:pt>
                <c:pt idx="103">
                  <c:v>6.8621450659786358</c:v>
                </c:pt>
                <c:pt idx="104">
                  <c:v>6.8660081477761032</c:v>
                </c:pt>
                <c:pt idx="105">
                  <c:v>6.8697295725501597</c:v>
                </c:pt>
                <c:pt idx="106">
                  <c:v>6.8733157016508262</c:v>
                </c:pt>
                <c:pt idx="107">
                  <c:v>6.8767725612372139</c:v>
                </c:pt>
                <c:pt idx="108">
                  <c:v>6.8801058623789073</c:v>
                </c:pt>
                <c:pt idx="109">
                  <c:v>6.8833210198172941</c:v>
                </c:pt>
                <c:pt idx="110">
                  <c:v>6.8864231694842086</c:v>
                </c:pt>
                <c:pt idx="111">
                  <c:v>6.8894171848676899</c:v>
                </c:pt>
                <c:pt idx="112">
                  <c:v>6.8923076923076909</c:v>
                </c:pt>
                <c:pt idx="113">
                  <c:v>6.8950990852982113</c:v>
                </c:pt>
                <c:pt idx="114">
                  <c:v>6.8977955378664122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5DC-443F-BC7B-4A94E454B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058560"/>
        <c:axId val="494053072"/>
      </c:scatterChart>
      <c:valAx>
        <c:axId val="49405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053072"/>
        <c:crosses val="autoZero"/>
        <c:crossBetween val="midCat"/>
      </c:valAx>
      <c:valAx>
        <c:axId val="49405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05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51934269085927E-2"/>
          <c:y val="5.0400916380297825E-2"/>
          <c:w val="0.85677850051352278"/>
          <c:h val="0.7384953684913097"/>
        </c:manualLayout>
      </c:layout>
      <c:scatterChart>
        <c:scatterStyle val="smoothMarker"/>
        <c:varyColors val="0"/>
        <c:ser>
          <c:idx val="0"/>
          <c:order val="0"/>
          <c:tx>
            <c:v>Hill</c:v>
          </c:tx>
          <c:spPr>
            <a:ln w="127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Interpolación!$AS$15:$AS$129</c:f>
              <c:numCache>
                <c:formatCode>0.0</c:formatCode>
                <c:ptCount val="115"/>
                <c:pt idx="0" formatCode="General">
                  <c:v>0</c:v>
                </c:pt>
                <c:pt idx="1">
                  <c:v>0.2857142857142857</c:v>
                </c:pt>
                <c:pt idx="2">
                  <c:v>0.5714285714285714</c:v>
                </c:pt>
                <c:pt idx="3">
                  <c:v>0.8571428571428571</c:v>
                </c:pt>
                <c:pt idx="4">
                  <c:v>1.1428571428571428</c:v>
                </c:pt>
                <c:pt idx="5">
                  <c:v>1.4285714285714284</c:v>
                </c:pt>
                <c:pt idx="6">
                  <c:v>1.714285714285714</c:v>
                </c:pt>
                <c:pt idx="7">
                  <c:v>1.9999999999999996</c:v>
                </c:pt>
                <c:pt idx="8">
                  <c:v>2.2857142857142851</c:v>
                </c:pt>
                <c:pt idx="9">
                  <c:v>2.5714285714285707</c:v>
                </c:pt>
                <c:pt idx="10">
                  <c:v>2.8571428571428563</c:v>
                </c:pt>
                <c:pt idx="11">
                  <c:v>3.1428571428571419</c:v>
                </c:pt>
                <c:pt idx="12">
                  <c:v>3.4285714285714275</c:v>
                </c:pt>
                <c:pt idx="13">
                  <c:v>3.7142857142857131</c:v>
                </c:pt>
                <c:pt idx="14">
                  <c:v>3.9999999999999987</c:v>
                </c:pt>
                <c:pt idx="15">
                  <c:v>4.2857142857142847</c:v>
                </c:pt>
                <c:pt idx="16">
                  <c:v>4.5714285714285703</c:v>
                </c:pt>
                <c:pt idx="17">
                  <c:v>4.8571428571428559</c:v>
                </c:pt>
                <c:pt idx="18">
                  <c:v>5.1428571428571415</c:v>
                </c:pt>
                <c:pt idx="19">
                  <c:v>5.428571428571427</c:v>
                </c:pt>
                <c:pt idx="20">
                  <c:v>5.7142857142857126</c:v>
                </c:pt>
                <c:pt idx="21">
                  <c:v>5.9999999999999982</c:v>
                </c:pt>
                <c:pt idx="22">
                  <c:v>6.2857142857142838</c:v>
                </c:pt>
                <c:pt idx="23">
                  <c:v>6.5714285714285694</c:v>
                </c:pt>
                <c:pt idx="24">
                  <c:v>6.857142857142855</c:v>
                </c:pt>
                <c:pt idx="25">
                  <c:v>7.1428571428571406</c:v>
                </c:pt>
                <c:pt idx="26">
                  <c:v>7.4285714285714262</c:v>
                </c:pt>
                <c:pt idx="27">
                  <c:v>7.7142857142857117</c:v>
                </c:pt>
                <c:pt idx="28">
                  <c:v>7.9999999999999973</c:v>
                </c:pt>
                <c:pt idx="29">
                  <c:v>8.2857142857142829</c:v>
                </c:pt>
                <c:pt idx="30">
                  <c:v>8.5714285714285694</c:v>
                </c:pt>
                <c:pt idx="31">
                  <c:v>8.8571428571428559</c:v>
                </c:pt>
                <c:pt idx="32">
                  <c:v>9.1428571428571423</c:v>
                </c:pt>
                <c:pt idx="33">
                  <c:v>9.4285714285714288</c:v>
                </c:pt>
                <c:pt idx="34">
                  <c:v>9.7142857142857153</c:v>
                </c:pt>
                <c:pt idx="35">
                  <c:v>10.000000000000002</c:v>
                </c:pt>
                <c:pt idx="36">
                  <c:v>10.285714285714288</c:v>
                </c:pt>
                <c:pt idx="37">
                  <c:v>10.571428571428575</c:v>
                </c:pt>
                <c:pt idx="38">
                  <c:v>10.857142857142861</c:v>
                </c:pt>
                <c:pt idx="39">
                  <c:v>11.142857142857148</c:v>
                </c:pt>
                <c:pt idx="40">
                  <c:v>11.428571428571434</c:v>
                </c:pt>
                <c:pt idx="41">
                  <c:v>11.714285714285721</c:v>
                </c:pt>
                <c:pt idx="42">
                  <c:v>12.000000000000007</c:v>
                </c:pt>
                <c:pt idx="43">
                  <c:v>12.285714285714294</c:v>
                </c:pt>
                <c:pt idx="44">
                  <c:v>12.57142857142858</c:v>
                </c:pt>
                <c:pt idx="45">
                  <c:v>12.857142857142867</c:v>
                </c:pt>
                <c:pt idx="46">
                  <c:v>13.142857142857153</c:v>
                </c:pt>
                <c:pt idx="47">
                  <c:v>13.428571428571439</c:v>
                </c:pt>
                <c:pt idx="48">
                  <c:v>13.714285714285726</c:v>
                </c:pt>
                <c:pt idx="49">
                  <c:v>14.000000000000012</c:v>
                </c:pt>
                <c:pt idx="50">
                  <c:v>14.285714285714299</c:v>
                </c:pt>
                <c:pt idx="51">
                  <c:v>14.571428571428585</c:v>
                </c:pt>
                <c:pt idx="52">
                  <c:v>14.857142857142872</c:v>
                </c:pt>
                <c:pt idx="53">
                  <c:v>15.142857142857158</c:v>
                </c:pt>
                <c:pt idx="54">
                  <c:v>15.428571428571445</c:v>
                </c:pt>
                <c:pt idx="55">
                  <c:v>15.714285714285731</c:v>
                </c:pt>
                <c:pt idx="56">
                  <c:v>16.000000000000018</c:v>
                </c:pt>
                <c:pt idx="57">
                  <c:v>16.285714285714302</c:v>
                </c:pt>
                <c:pt idx="58">
                  <c:v>16.571428571428587</c:v>
                </c:pt>
                <c:pt idx="59">
                  <c:v>16.857142857142872</c:v>
                </c:pt>
                <c:pt idx="60">
                  <c:v>17.142857142857157</c:v>
                </c:pt>
                <c:pt idx="61">
                  <c:v>17.428571428571441</c:v>
                </c:pt>
                <c:pt idx="62">
                  <c:v>17.714285714285726</c:v>
                </c:pt>
                <c:pt idx="63">
                  <c:v>18.000000000000011</c:v>
                </c:pt>
                <c:pt idx="64">
                  <c:v>18.285714285714295</c:v>
                </c:pt>
                <c:pt idx="65">
                  <c:v>18.57142857142858</c:v>
                </c:pt>
                <c:pt idx="66">
                  <c:v>18.857142857142865</c:v>
                </c:pt>
                <c:pt idx="67">
                  <c:v>19.142857142857149</c:v>
                </c:pt>
                <c:pt idx="68">
                  <c:v>19.428571428571434</c:v>
                </c:pt>
                <c:pt idx="69">
                  <c:v>19.714285714285719</c:v>
                </c:pt>
                <c:pt idx="70">
                  <c:v>20.000000000000004</c:v>
                </c:pt>
                <c:pt idx="71">
                  <c:v>20.285714285714288</c:v>
                </c:pt>
                <c:pt idx="72">
                  <c:v>20.571428571428573</c:v>
                </c:pt>
                <c:pt idx="73">
                  <c:v>20.857142857142858</c:v>
                </c:pt>
                <c:pt idx="74">
                  <c:v>21.142857142857142</c:v>
                </c:pt>
                <c:pt idx="75">
                  <c:v>21.428571428571427</c:v>
                </c:pt>
                <c:pt idx="76">
                  <c:v>21.714285714285712</c:v>
                </c:pt>
                <c:pt idx="77">
                  <c:v>21.999999999999996</c:v>
                </c:pt>
                <c:pt idx="78">
                  <c:v>22.285714285714281</c:v>
                </c:pt>
                <c:pt idx="79">
                  <c:v>22.571428571428566</c:v>
                </c:pt>
                <c:pt idx="80">
                  <c:v>22.857142857142851</c:v>
                </c:pt>
                <c:pt idx="81">
                  <c:v>23.142857142857135</c:v>
                </c:pt>
                <c:pt idx="82">
                  <c:v>23.42857142857142</c:v>
                </c:pt>
                <c:pt idx="83">
                  <c:v>23.714285714285705</c:v>
                </c:pt>
                <c:pt idx="84">
                  <c:v>23.999999999999989</c:v>
                </c:pt>
                <c:pt idx="85">
                  <c:v>24.285714285714274</c:v>
                </c:pt>
                <c:pt idx="86">
                  <c:v>24.571428571428559</c:v>
                </c:pt>
                <c:pt idx="87">
                  <c:v>24.857142857142843</c:v>
                </c:pt>
                <c:pt idx="88">
                  <c:v>25.142857142857128</c:v>
                </c:pt>
                <c:pt idx="89">
                  <c:v>25.428571428571413</c:v>
                </c:pt>
                <c:pt idx="90">
                  <c:v>25.714285714285698</c:v>
                </c:pt>
                <c:pt idx="91">
                  <c:v>25.999999999999982</c:v>
                </c:pt>
                <c:pt idx="92">
                  <c:v>26.285714285714267</c:v>
                </c:pt>
                <c:pt idx="93">
                  <c:v>26.571428571428552</c:v>
                </c:pt>
                <c:pt idx="94">
                  <c:v>26.857142857142836</c:v>
                </c:pt>
                <c:pt idx="95">
                  <c:v>27.142857142857121</c:v>
                </c:pt>
                <c:pt idx="96">
                  <c:v>27.428571428571406</c:v>
                </c:pt>
                <c:pt idx="97">
                  <c:v>27.71428571428569</c:v>
                </c:pt>
                <c:pt idx="98">
                  <c:v>27.999999999999975</c:v>
                </c:pt>
                <c:pt idx="99">
                  <c:v>28.28571428571426</c:v>
                </c:pt>
                <c:pt idx="100">
                  <c:v>28.571428571428545</c:v>
                </c:pt>
                <c:pt idx="101">
                  <c:v>28.857142857142829</c:v>
                </c:pt>
                <c:pt idx="102">
                  <c:v>29.142857142857114</c:v>
                </c:pt>
                <c:pt idx="103">
                  <c:v>29.428571428571399</c:v>
                </c:pt>
                <c:pt idx="104">
                  <c:v>29.714285714285683</c:v>
                </c:pt>
                <c:pt idx="105">
                  <c:v>29.999999999999968</c:v>
                </c:pt>
                <c:pt idx="106">
                  <c:v>30.285714285714253</c:v>
                </c:pt>
                <c:pt idx="107">
                  <c:v>30.571428571428537</c:v>
                </c:pt>
                <c:pt idx="108">
                  <c:v>30.857142857142822</c:v>
                </c:pt>
                <c:pt idx="109">
                  <c:v>31.142857142857107</c:v>
                </c:pt>
                <c:pt idx="110">
                  <c:v>31.428571428571392</c:v>
                </c:pt>
                <c:pt idx="111">
                  <c:v>31.714285714285676</c:v>
                </c:pt>
                <c:pt idx="112">
                  <c:v>31.999999999999961</c:v>
                </c:pt>
                <c:pt idx="113">
                  <c:v>32.285714285714249</c:v>
                </c:pt>
                <c:pt idx="114">
                  <c:v>32.571428571428534</c:v>
                </c:pt>
              </c:numCache>
            </c:numRef>
          </c:xVal>
          <c:yVal>
            <c:numRef>
              <c:f>Interpolación!$AU$15:$AU$129</c:f>
              <c:numCache>
                <c:formatCode>General</c:formatCode>
                <c:ptCount val="115"/>
                <c:pt idx="0">
                  <c:v>0</c:v>
                </c:pt>
                <c:pt idx="1">
                  <c:v>1.3665558238054019E-3</c:v>
                </c:pt>
                <c:pt idx="2">
                  <c:v>1.0928961748633876E-2</c:v>
                </c:pt>
                <c:pt idx="3">
                  <c:v>3.6853360025478857E-2</c:v>
                </c:pt>
                <c:pt idx="4">
                  <c:v>8.720930232558137E-2</c:v>
                </c:pt>
                <c:pt idx="5">
                  <c:v>0.16986003533088731</c:v>
                </c:pt>
                <c:pt idx="6">
                  <c:v>0.2923132443161312</c:v>
                </c:pt>
                <c:pt idx="7">
                  <c:v>0.46153846153846123</c:v>
                </c:pt>
                <c:pt idx="8">
                  <c:v>0.68376068376068333</c:v>
                </c:pt>
                <c:pt idx="9">
                  <c:v>0.96424319915347589</c:v>
                </c:pt>
                <c:pt idx="10">
                  <c:v>1.3070756361101414</c:v>
                </c:pt>
                <c:pt idx="11">
                  <c:v>1.7149851823218643</c:v>
                </c:pt>
                <c:pt idx="12">
                  <c:v>2.1891891891891873</c:v>
                </c:pt>
                <c:pt idx="13">
                  <c:v>2.7293055613068837</c:v>
                </c:pt>
                <c:pt idx="14">
                  <c:v>3.3333333333333304</c:v>
                </c:pt>
                <c:pt idx="15">
                  <c:v>3.9977099538042373</c:v>
                </c:pt>
                <c:pt idx="16">
                  <c:v>4.7174447174447156</c:v>
                </c:pt>
                <c:pt idx="17">
                  <c:v>5.4863204913456123</c:v>
                </c:pt>
                <c:pt idx="18">
                  <c:v>6.297149438525766</c:v>
                </c:pt>
                <c:pt idx="19">
                  <c:v>7.1420637950782648</c:v>
                </c:pt>
                <c:pt idx="20">
                  <c:v>8.0128205128205057</c:v>
                </c:pt>
                <c:pt idx="21">
                  <c:v>8.9010989010988961</c:v>
                </c:pt>
                <c:pt idx="22">
                  <c:v>9.7987730061349634</c:v>
                </c:pt>
                <c:pt idx="23">
                  <c:v>10.698144728743509</c:v>
                </c:pt>
                <c:pt idx="24">
                  <c:v>11.592128801431119</c:v>
                </c:pt>
                <c:pt idx="25">
                  <c:v>12.474385927562066</c:v>
                </c:pt>
                <c:pt idx="26">
                  <c:v>13.339404978749233</c:v>
                </c:pt>
                <c:pt idx="27">
                  <c:v>14.182538729434363</c:v>
                </c:pt>
                <c:pt idx="28">
                  <c:v>14.999999999999989</c:v>
                </c:pt>
                <c:pt idx="29">
                  <c:v>15.788826309315718</c:v>
                </c:pt>
                <c:pt idx="30">
                  <c:v>16.54682137604183</c:v>
                </c:pt>
                <c:pt idx="31">
                  <c:v>17.272481301818598</c:v>
                </c:pt>
                <c:pt idx="32">
                  <c:v>17.96491228070175</c:v>
                </c:pt>
                <c:pt idx="33">
                  <c:v>18.62374544386671</c:v>
                </c:pt>
                <c:pt idx="34">
                  <c:v>19.249053153976753</c:v>
                </c:pt>
                <c:pt idx="35">
                  <c:v>19.841269841269845</c:v>
                </c:pt>
                <c:pt idx="36">
                  <c:v>20.401119402985078</c:v>
                </c:pt>
                <c:pt idx="37">
                  <c:v>20.929550306452725</c:v>
                </c:pt>
                <c:pt idx="38">
                  <c:v>21.427678850359271</c:v>
                </c:pt>
                <c:pt idx="39">
                  <c:v>21.896740534754102</c:v>
                </c:pt>
                <c:pt idx="40">
                  <c:v>22.338049143708123</c:v>
                </c:pt>
                <c:pt idx="41">
                  <c:v>22.752962926281747</c:v>
                </c:pt>
                <c:pt idx="42">
                  <c:v>23.142857142857153</c:v>
                </c:pt>
                <c:pt idx="43">
                  <c:v>23.509102198917798</c:v>
                </c:pt>
                <c:pt idx="44">
                  <c:v>23.853046594982082</c:v>
                </c:pt>
                <c:pt idx="45">
                  <c:v>24.176003961902076</c:v>
                </c:pt>
                <c:pt idx="46">
                  <c:v>24.479243511501586</c:v>
                </c:pt>
                <c:pt idx="47">
                  <c:v>24.763983303518199</c:v>
                </c:pt>
                <c:pt idx="48">
                  <c:v>25.031385803959449</c:v>
                </c:pt>
                <c:pt idx="49">
                  <c:v>25.282555282555293</c:v>
                </c:pt>
                <c:pt idx="50">
                  <c:v>25.518536665033487</c:v>
                </c:pt>
                <c:pt idx="51">
                  <c:v>25.740315517810146</c:v>
                </c:pt>
                <c:pt idx="52">
                  <c:v>25.948818897637807</c:v>
                </c:pt>
                <c:pt idx="53">
                  <c:v>26.14491684667124</c:v>
                </c:pt>
                <c:pt idx="54">
                  <c:v>26.329424354572623</c:v>
                </c:pt>
                <c:pt idx="55">
                  <c:v>26.503103644193356</c:v>
                </c:pt>
                <c:pt idx="56">
                  <c:v>26.666666666666675</c:v>
                </c:pt>
                <c:pt idx="57">
                  <c:v>26.8207777160926</c:v>
                </c:pt>
                <c:pt idx="58">
                  <c:v>26.966056094055219</c:v>
                </c:pt>
                <c:pt idx="59">
                  <c:v>27.103078770603222</c:v>
                </c:pt>
                <c:pt idx="60">
                  <c:v>27.232383001613776</c:v>
                </c:pt>
                <c:pt idx="61">
                  <c:v>27.354468873150608</c:v>
                </c:pt>
                <c:pt idx="62">
                  <c:v>27.46980175195943</c:v>
                </c:pt>
                <c:pt idx="63">
                  <c:v>27.578814627994955</c:v>
                </c:pt>
                <c:pt idx="64">
                  <c:v>27.681910340166706</c:v>
                </c:pt>
                <c:pt idx="65">
                  <c:v>27.779463680595597</c:v>
                </c:pt>
                <c:pt idx="66">
                  <c:v>27.871823375817588</c:v>
                </c:pt>
                <c:pt idx="67">
                  <c:v>27.959313945741599</c:v>
                </c:pt>
                <c:pt idx="68">
                  <c:v>28.042237442922374</c:v>
                </c:pt>
                <c:pt idx="69">
                  <c:v>28.120875075971362</c:v>
                </c:pt>
                <c:pt idx="70">
                  <c:v>28.195488721804512</c:v>
                </c:pt>
                <c:pt idx="71">
                  <c:v>28.266322331998641</c:v>
                </c:pt>
                <c:pt idx="72">
                  <c:v>28.333603238866399</c:v>
                </c:pt>
                <c:pt idx="73">
                  <c:v>28.397543367017953</c:v>
                </c:pt>
                <c:pt idx="74">
                  <c:v>28.458340356199788</c:v>
                </c:pt>
                <c:pt idx="75">
                  <c:v>28.516178601121606</c:v>
                </c:pt>
                <c:pt idx="76">
                  <c:v>28.571230213829494</c:v>
                </c:pt>
                <c:pt idx="77">
                  <c:v>28.623655913978492</c:v>
                </c:pt>
                <c:pt idx="78">
                  <c:v>28.673605852118005</c:v>
                </c:pt>
                <c:pt idx="79">
                  <c:v>28.721220370841433</c:v>
                </c:pt>
                <c:pt idx="80">
                  <c:v>28.76663070837828</c:v>
                </c:pt>
                <c:pt idx="81">
                  <c:v>28.809959648929421</c:v>
                </c:pt>
                <c:pt idx="82">
                  <c:v>28.851322123770316</c:v>
                </c:pt>
                <c:pt idx="83">
                  <c:v>28.890825766877366</c:v>
                </c:pt>
                <c:pt idx="84">
                  <c:v>28.928571428571427</c:v>
                </c:pt>
                <c:pt idx="85">
                  <c:v>28.964653650422829</c:v>
                </c:pt>
                <c:pt idx="86">
                  <c:v>28.999161104424257</c:v>
                </c:pt>
                <c:pt idx="87">
                  <c:v>29.032176999213757</c:v>
                </c:pt>
                <c:pt idx="88">
                  <c:v>29.063779455918475</c:v>
                </c:pt>
                <c:pt idx="89">
                  <c:v>29.094041855992604</c:v>
                </c:pt>
                <c:pt idx="90">
                  <c:v>29.123033163238127</c:v>
                </c:pt>
                <c:pt idx="91">
                  <c:v>29.150818222025649</c:v>
                </c:pt>
                <c:pt idx="92">
                  <c:v>29.177458033573139</c:v>
                </c:pt>
                <c:pt idx="93">
                  <c:v>29.20301001199309</c:v>
                </c:pt>
                <c:pt idx="94">
                  <c:v>29.227528221682132</c:v>
                </c:pt>
                <c:pt idx="95">
                  <c:v>29.251063597501268</c:v>
                </c:pt>
                <c:pt idx="96">
                  <c:v>29.273664149078844</c:v>
                </c:pt>
                <c:pt idx="97">
                  <c:v>29.295375150461414</c:v>
                </c:pt>
                <c:pt idx="98">
                  <c:v>29.316239316239315</c:v>
                </c:pt>
                <c:pt idx="99">
                  <c:v>29.336296965183202</c:v>
                </c:pt>
                <c:pt idx="100">
                  <c:v>29.35558617234469</c:v>
                </c:pt>
                <c:pt idx="101">
                  <c:v>29.374142910497756</c:v>
                </c:pt>
                <c:pt idx="102">
                  <c:v>29.392001181727533</c:v>
                </c:pt>
                <c:pt idx="103">
                  <c:v>29.409193139908439</c:v>
                </c:pt>
                <c:pt idx="104">
                  <c:v>29.425749204754727</c:v>
                </c:pt>
                <c:pt idx="105">
                  <c:v>29.441698168072111</c:v>
                </c:pt>
                <c:pt idx="106">
                  <c:v>29.457067292789255</c:v>
                </c:pt>
                <c:pt idx="107">
                  <c:v>29.471882405302345</c:v>
                </c:pt>
                <c:pt idx="108">
                  <c:v>29.486167981623886</c:v>
                </c:pt>
                <c:pt idx="109">
                  <c:v>29.499947227788404</c:v>
                </c:pt>
                <c:pt idx="110">
                  <c:v>29.513242154932321</c:v>
                </c:pt>
                <c:pt idx="111">
                  <c:v>29.526073649432956</c:v>
                </c:pt>
                <c:pt idx="112">
                  <c:v>29.538461538461533</c:v>
                </c:pt>
                <c:pt idx="113">
                  <c:v>29.550424651278046</c:v>
                </c:pt>
                <c:pt idx="114">
                  <c:v>29.561980876570338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166-407B-BB21-0FF34E080581}"/>
            </c:ext>
          </c:extLst>
        </c:ser>
        <c:ser>
          <c:idx val="1"/>
          <c:order val="1"/>
          <c:tx>
            <c:v>P3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Interpolación!$AS$15:$AS$129</c:f>
              <c:numCache>
                <c:formatCode>0.0</c:formatCode>
                <c:ptCount val="115"/>
                <c:pt idx="0" formatCode="General">
                  <c:v>0</c:v>
                </c:pt>
                <c:pt idx="1">
                  <c:v>0.2857142857142857</c:v>
                </c:pt>
                <c:pt idx="2">
                  <c:v>0.5714285714285714</c:v>
                </c:pt>
                <c:pt idx="3">
                  <c:v>0.8571428571428571</c:v>
                </c:pt>
                <c:pt idx="4">
                  <c:v>1.1428571428571428</c:v>
                </c:pt>
                <c:pt idx="5">
                  <c:v>1.4285714285714284</c:v>
                </c:pt>
                <c:pt idx="6">
                  <c:v>1.714285714285714</c:v>
                </c:pt>
                <c:pt idx="7">
                  <c:v>1.9999999999999996</c:v>
                </c:pt>
                <c:pt idx="8">
                  <c:v>2.2857142857142851</c:v>
                </c:pt>
                <c:pt idx="9">
                  <c:v>2.5714285714285707</c:v>
                </c:pt>
                <c:pt idx="10">
                  <c:v>2.8571428571428563</c:v>
                </c:pt>
                <c:pt idx="11">
                  <c:v>3.1428571428571419</c:v>
                </c:pt>
                <c:pt idx="12">
                  <c:v>3.4285714285714275</c:v>
                </c:pt>
                <c:pt idx="13">
                  <c:v>3.7142857142857131</c:v>
                </c:pt>
                <c:pt idx="14">
                  <c:v>3.9999999999999987</c:v>
                </c:pt>
                <c:pt idx="15">
                  <c:v>4.2857142857142847</c:v>
                </c:pt>
                <c:pt idx="16">
                  <c:v>4.5714285714285703</c:v>
                </c:pt>
                <c:pt idx="17">
                  <c:v>4.8571428571428559</c:v>
                </c:pt>
                <c:pt idx="18">
                  <c:v>5.1428571428571415</c:v>
                </c:pt>
                <c:pt idx="19">
                  <c:v>5.428571428571427</c:v>
                </c:pt>
                <c:pt idx="20">
                  <c:v>5.7142857142857126</c:v>
                </c:pt>
                <c:pt idx="21">
                  <c:v>5.9999999999999982</c:v>
                </c:pt>
                <c:pt idx="22">
                  <c:v>6.2857142857142838</c:v>
                </c:pt>
                <c:pt idx="23">
                  <c:v>6.5714285714285694</c:v>
                </c:pt>
                <c:pt idx="24">
                  <c:v>6.857142857142855</c:v>
                </c:pt>
                <c:pt idx="25">
                  <c:v>7.1428571428571406</c:v>
                </c:pt>
                <c:pt idx="26">
                  <c:v>7.4285714285714262</c:v>
                </c:pt>
                <c:pt idx="27">
                  <c:v>7.7142857142857117</c:v>
                </c:pt>
                <c:pt idx="28">
                  <c:v>7.9999999999999973</c:v>
                </c:pt>
                <c:pt idx="29">
                  <c:v>8.2857142857142829</c:v>
                </c:pt>
                <c:pt idx="30">
                  <c:v>8.5714285714285694</c:v>
                </c:pt>
                <c:pt idx="31">
                  <c:v>8.8571428571428559</c:v>
                </c:pt>
                <c:pt idx="32">
                  <c:v>9.1428571428571423</c:v>
                </c:pt>
                <c:pt idx="33">
                  <c:v>9.4285714285714288</c:v>
                </c:pt>
                <c:pt idx="34">
                  <c:v>9.7142857142857153</c:v>
                </c:pt>
                <c:pt idx="35">
                  <c:v>10.000000000000002</c:v>
                </c:pt>
                <c:pt idx="36">
                  <c:v>10.285714285714288</c:v>
                </c:pt>
                <c:pt idx="37">
                  <c:v>10.571428571428575</c:v>
                </c:pt>
                <c:pt idx="38">
                  <c:v>10.857142857142861</c:v>
                </c:pt>
                <c:pt idx="39">
                  <c:v>11.142857142857148</c:v>
                </c:pt>
                <c:pt idx="40">
                  <c:v>11.428571428571434</c:v>
                </c:pt>
                <c:pt idx="41">
                  <c:v>11.714285714285721</c:v>
                </c:pt>
                <c:pt idx="42">
                  <c:v>12.000000000000007</c:v>
                </c:pt>
                <c:pt idx="43">
                  <c:v>12.285714285714294</c:v>
                </c:pt>
                <c:pt idx="44">
                  <c:v>12.57142857142858</c:v>
                </c:pt>
                <c:pt idx="45">
                  <c:v>12.857142857142867</c:v>
                </c:pt>
                <c:pt idx="46">
                  <c:v>13.142857142857153</c:v>
                </c:pt>
                <c:pt idx="47">
                  <c:v>13.428571428571439</c:v>
                </c:pt>
                <c:pt idx="48">
                  <c:v>13.714285714285726</c:v>
                </c:pt>
                <c:pt idx="49">
                  <c:v>14.000000000000012</c:v>
                </c:pt>
                <c:pt idx="50">
                  <c:v>14.285714285714299</c:v>
                </c:pt>
                <c:pt idx="51">
                  <c:v>14.571428571428585</c:v>
                </c:pt>
                <c:pt idx="52">
                  <c:v>14.857142857142872</c:v>
                </c:pt>
                <c:pt idx="53">
                  <c:v>15.142857142857158</c:v>
                </c:pt>
                <c:pt idx="54">
                  <c:v>15.428571428571445</c:v>
                </c:pt>
                <c:pt idx="55">
                  <c:v>15.714285714285731</c:v>
                </c:pt>
                <c:pt idx="56">
                  <c:v>16.000000000000018</c:v>
                </c:pt>
                <c:pt idx="57">
                  <c:v>16.285714285714302</c:v>
                </c:pt>
                <c:pt idx="58">
                  <c:v>16.571428571428587</c:v>
                </c:pt>
                <c:pt idx="59">
                  <c:v>16.857142857142872</c:v>
                </c:pt>
                <c:pt idx="60">
                  <c:v>17.142857142857157</c:v>
                </c:pt>
                <c:pt idx="61">
                  <c:v>17.428571428571441</c:v>
                </c:pt>
                <c:pt idx="62">
                  <c:v>17.714285714285726</c:v>
                </c:pt>
                <c:pt idx="63">
                  <c:v>18.000000000000011</c:v>
                </c:pt>
                <c:pt idx="64">
                  <c:v>18.285714285714295</c:v>
                </c:pt>
                <c:pt idx="65">
                  <c:v>18.57142857142858</c:v>
                </c:pt>
                <c:pt idx="66">
                  <c:v>18.857142857142865</c:v>
                </c:pt>
                <c:pt idx="67">
                  <c:v>19.142857142857149</c:v>
                </c:pt>
                <c:pt idx="68">
                  <c:v>19.428571428571434</c:v>
                </c:pt>
                <c:pt idx="69">
                  <c:v>19.714285714285719</c:v>
                </c:pt>
                <c:pt idx="70">
                  <c:v>20.000000000000004</c:v>
                </c:pt>
                <c:pt idx="71">
                  <c:v>20.285714285714288</c:v>
                </c:pt>
                <c:pt idx="72">
                  <c:v>20.571428571428573</c:v>
                </c:pt>
                <c:pt idx="73">
                  <c:v>20.857142857142858</c:v>
                </c:pt>
                <c:pt idx="74">
                  <c:v>21.142857142857142</c:v>
                </c:pt>
                <c:pt idx="75">
                  <c:v>21.428571428571427</c:v>
                </c:pt>
                <c:pt idx="76">
                  <c:v>21.714285714285712</c:v>
                </c:pt>
                <c:pt idx="77">
                  <c:v>21.999999999999996</c:v>
                </c:pt>
                <c:pt idx="78">
                  <c:v>22.285714285714281</c:v>
                </c:pt>
                <c:pt idx="79">
                  <c:v>22.571428571428566</c:v>
                </c:pt>
                <c:pt idx="80">
                  <c:v>22.857142857142851</c:v>
                </c:pt>
                <c:pt idx="81">
                  <c:v>23.142857142857135</c:v>
                </c:pt>
                <c:pt idx="82">
                  <c:v>23.42857142857142</c:v>
                </c:pt>
                <c:pt idx="83">
                  <c:v>23.714285714285705</c:v>
                </c:pt>
                <c:pt idx="84">
                  <c:v>23.999999999999989</c:v>
                </c:pt>
                <c:pt idx="85">
                  <c:v>24.285714285714274</c:v>
                </c:pt>
                <c:pt idx="86">
                  <c:v>24.571428571428559</c:v>
                </c:pt>
                <c:pt idx="87">
                  <c:v>24.857142857142843</c:v>
                </c:pt>
                <c:pt idx="88">
                  <c:v>25.142857142857128</c:v>
                </c:pt>
                <c:pt idx="89">
                  <c:v>25.428571428571413</c:v>
                </c:pt>
                <c:pt idx="90">
                  <c:v>25.714285714285698</c:v>
                </c:pt>
                <c:pt idx="91">
                  <c:v>25.999999999999982</c:v>
                </c:pt>
                <c:pt idx="92">
                  <c:v>26.285714285714267</c:v>
                </c:pt>
                <c:pt idx="93">
                  <c:v>26.571428571428552</c:v>
                </c:pt>
                <c:pt idx="94">
                  <c:v>26.857142857142836</c:v>
                </c:pt>
                <c:pt idx="95">
                  <c:v>27.142857142857121</c:v>
                </c:pt>
                <c:pt idx="96">
                  <c:v>27.428571428571406</c:v>
                </c:pt>
                <c:pt idx="97">
                  <c:v>27.71428571428569</c:v>
                </c:pt>
                <c:pt idx="98">
                  <c:v>27.999999999999975</c:v>
                </c:pt>
                <c:pt idx="99">
                  <c:v>28.28571428571426</c:v>
                </c:pt>
                <c:pt idx="100">
                  <c:v>28.571428571428545</c:v>
                </c:pt>
                <c:pt idx="101">
                  <c:v>28.857142857142829</c:v>
                </c:pt>
                <c:pt idx="102">
                  <c:v>29.142857142857114</c:v>
                </c:pt>
                <c:pt idx="103">
                  <c:v>29.428571428571399</c:v>
                </c:pt>
                <c:pt idx="104">
                  <c:v>29.714285714285683</c:v>
                </c:pt>
                <c:pt idx="105">
                  <c:v>29.999999999999968</c:v>
                </c:pt>
                <c:pt idx="106">
                  <c:v>30.285714285714253</c:v>
                </c:pt>
                <c:pt idx="107">
                  <c:v>30.571428571428537</c:v>
                </c:pt>
                <c:pt idx="108">
                  <c:v>30.857142857142822</c:v>
                </c:pt>
                <c:pt idx="109">
                  <c:v>31.142857142857107</c:v>
                </c:pt>
                <c:pt idx="110">
                  <c:v>31.428571428571392</c:v>
                </c:pt>
                <c:pt idx="111">
                  <c:v>31.714285714285676</c:v>
                </c:pt>
                <c:pt idx="112">
                  <c:v>31.999999999999961</c:v>
                </c:pt>
                <c:pt idx="113">
                  <c:v>32.285714285714249</c:v>
                </c:pt>
                <c:pt idx="114">
                  <c:v>32.571428571428534</c:v>
                </c:pt>
              </c:numCache>
            </c:numRef>
          </c:xVal>
          <c:yVal>
            <c:numRef>
              <c:f>Interpolación!$AV$15:$AV$129</c:f>
              <c:numCache>
                <c:formatCode>General</c:formatCode>
                <c:ptCount val="115"/>
                <c:pt idx="0">
                  <c:v>0</c:v>
                </c:pt>
                <c:pt idx="1">
                  <c:v>1.1439693310513817</c:v>
                </c:pt>
                <c:pt idx="2">
                  <c:v>2.2734666001018695</c:v>
                </c:pt>
                <c:pt idx="3">
                  <c:v>3.3884497507400102</c:v>
                </c:pt>
                <c:pt idx="4">
                  <c:v>4.4888767265543459</c:v>
                </c:pt>
                <c:pt idx="5">
                  <c:v>5.5747054711334227</c:v>
                </c:pt>
                <c:pt idx="6">
                  <c:v>6.6458939280657852</c:v>
                </c:pt>
                <c:pt idx="7">
                  <c:v>7.7024000409399775</c:v>
                </c:pt>
                <c:pt idx="8">
                  <c:v>8.7441817533445452</c:v>
                </c:pt>
                <c:pt idx="9">
                  <c:v>9.7711970088680324</c:v>
                </c:pt>
                <c:pt idx="10">
                  <c:v>10.78340375109898</c:v>
                </c:pt>
                <c:pt idx="11">
                  <c:v>11.78075992362594</c:v>
                </c:pt>
                <c:pt idx="12">
                  <c:v>12.763223470037449</c:v>
                </c:pt>
                <c:pt idx="13">
                  <c:v>13.730752333922061</c:v>
                </c:pt>
                <c:pt idx="14">
                  <c:v>14.68330445886831</c:v>
                </c:pt>
                <c:pt idx="15">
                  <c:v>15.620837788464749</c:v>
                </c:pt>
                <c:pt idx="16">
                  <c:v>16.543310266299919</c:v>
                </c:pt>
                <c:pt idx="17">
                  <c:v>17.450679835962369</c:v>
                </c:pt>
                <c:pt idx="18">
                  <c:v>18.342904441040638</c:v>
                </c:pt>
                <c:pt idx="19">
                  <c:v>19.219942025123267</c:v>
                </c:pt>
                <c:pt idx="20">
                  <c:v>20.081750531798811</c:v>
                </c:pt>
                <c:pt idx="21">
                  <c:v>20.928287904655811</c:v>
                </c:pt>
                <c:pt idx="22">
                  <c:v>21.759512087282811</c:v>
                </c:pt>
                <c:pt idx="23">
                  <c:v>22.575381023268353</c:v>
                </c:pt>
                <c:pt idx="24">
                  <c:v>23.375852656200983</c:v>
                </c:pt>
                <c:pt idx="25">
                  <c:v>24.160884929669251</c:v>
                </c:pt>
                <c:pt idx="26">
                  <c:v>24.930435787261693</c:v>
                </c:pt>
                <c:pt idx="27">
                  <c:v>25.684463172566854</c:v>
                </c:pt>
                <c:pt idx="28">
                  <c:v>26.422925029173289</c:v>
                </c:pt>
                <c:pt idx="29">
                  <c:v>27.145779300669538</c:v>
                </c:pt>
                <c:pt idx="30">
                  <c:v>27.852983930644136</c:v>
                </c:pt>
                <c:pt idx="31">
                  <c:v>28.544496862685641</c:v>
                </c:pt>
                <c:pt idx="32">
                  <c:v>29.22027604038259</c:v>
                </c:pt>
                <c:pt idx="33">
                  <c:v>29.880279407323531</c:v>
                </c:pt>
                <c:pt idx="34">
                  <c:v>30.524464907097006</c:v>
                </c:pt>
                <c:pt idx="35">
                  <c:v>31.152790483291568</c:v>
                </c:pt>
                <c:pt idx="36">
                  <c:v>31.765214079495745</c:v>
                </c:pt>
                <c:pt idx="37">
                  <c:v>32.361693639298096</c:v>
                </c:pt>
                <c:pt idx="38">
                  <c:v>32.942187106287157</c:v>
                </c:pt>
                <c:pt idx="39">
                  <c:v>33.506652424051474</c:v>
                </c:pt>
                <c:pt idx="40">
                  <c:v>34.0550475361796</c:v>
                </c:pt>
                <c:pt idx="41">
                  <c:v>34.587330386260064</c:v>
                </c:pt>
                <c:pt idx="42">
                  <c:v>35.103458917881426</c:v>
                </c:pt>
                <c:pt idx="43">
                  <c:v>35.603391074632228</c:v>
                </c:pt>
                <c:pt idx="44">
                  <c:v>36.08708480010101</c:v>
                </c:pt>
                <c:pt idx="45">
                  <c:v>36.554498037876314</c:v>
                </c:pt>
                <c:pt idx="46">
                  <c:v>37.005588731546695</c:v>
                </c:pt>
                <c:pt idx="47">
                  <c:v>37.440314824700678</c:v>
                </c:pt>
                <c:pt idx="48">
                  <c:v>37.858634260926827</c:v>
                </c:pt>
                <c:pt idx="49">
                  <c:v>38.260504983813689</c:v>
                </c:pt>
                <c:pt idx="50">
                  <c:v>38.645884936949798</c:v>
                </c:pt>
                <c:pt idx="51">
                  <c:v>39.014732063923695</c:v>
                </c:pt>
                <c:pt idx="52">
                  <c:v>39.367004308323935</c:v>
                </c:pt>
                <c:pt idx="53">
                  <c:v>39.702659613739051</c:v>
                </c:pt>
                <c:pt idx="54">
                  <c:v>40.021655923757599</c:v>
                </c:pt>
                <c:pt idx="55">
                  <c:v>40.32395118196812</c:v>
                </c:pt>
                <c:pt idx="56">
                  <c:v>40.609503331959161</c:v>
                </c:pt>
                <c:pt idx="57">
                  <c:v>40.878270317319256</c:v>
                </c:pt>
                <c:pt idx="58">
                  <c:v>41.13021008163696</c:v>
                </c:pt>
                <c:pt idx="59">
                  <c:v>41.365280568500822</c:v>
                </c:pt>
                <c:pt idx="60">
                  <c:v>41.583439721499367</c:v>
                </c:pt>
                <c:pt idx="61">
                  <c:v>41.784645484221159</c:v>
                </c:pt>
                <c:pt idx="62">
                  <c:v>41.968855800254737</c:v>
                </c:pt>
                <c:pt idx="63">
                  <c:v>42.136028613188635</c:v>
                </c:pt>
                <c:pt idx="64">
                  <c:v>42.28612186661141</c:v>
                </c:pt>
                <c:pt idx="65">
                  <c:v>42.419093504111608</c:v>
                </c:pt>
                <c:pt idx="66">
                  <c:v>42.534901469277777</c:v>
                </c:pt>
                <c:pt idx="67">
                  <c:v>42.633503705698438</c:v>
                </c:pt>
                <c:pt idx="68">
                  <c:v>42.714858156962158</c:v>
                </c:pt>
                <c:pt idx="69">
                  <c:v>42.778922766657473</c:v>
                </c:pt>
                <c:pt idx="70">
                  <c:v>42.82565547837293</c:v>
                </c:pt>
                <c:pt idx="71">
                  <c:v>42.855014235697091</c:v>
                </c:pt>
                <c:pt idx="72">
                  <c:v>42.866956982218461</c:v>
                </c:pt>
                <c:pt idx="73">
                  <c:v>42.86144166152561</c:v>
                </c:pt>
                <c:pt idx="74">
                  <c:v>42.838426217207079</c:v>
                </c:pt>
                <c:pt idx="75">
                  <c:v>42.797868592851422</c:v>
                </c:pt>
                <c:pt idx="76">
                  <c:v>42.739726732047167</c:v>
                </c:pt>
                <c:pt idx="77">
                  <c:v>42.663958578382868</c:v>
                </c:pt>
                <c:pt idx="78">
                  <c:v>42.570522075447073</c:v>
                </c:pt>
                <c:pt idx="79">
                  <c:v>42.459375166828309</c:v>
                </c:pt>
                <c:pt idx="80">
                  <c:v>42.330475796115138</c:v>
                </c:pt>
                <c:pt idx="81">
                  <c:v>42.183781906896094</c:v>
                </c:pt>
                <c:pt idx="82">
                  <c:v>42.019251442759725</c:v>
                </c:pt>
                <c:pt idx="83">
                  <c:v>41.836842347294599</c:v>
                </c:pt>
                <c:pt idx="84">
                  <c:v>41.636512564089223</c:v>
                </c:pt>
                <c:pt idx="85">
                  <c:v>41.418220036732158</c:v>
                </c:pt>
                <c:pt idx="86">
                  <c:v>41.18192270881196</c:v>
                </c:pt>
                <c:pt idx="87">
                  <c:v>40.927578523917163</c:v>
                </c:pt>
                <c:pt idx="88">
                  <c:v>40.655145425636299</c:v>
                </c:pt>
                <c:pt idx="89">
                  <c:v>40.364581357557938</c:v>
                </c:pt>
                <c:pt idx="90">
                  <c:v>40.055844263270593</c:v>
                </c:pt>
                <c:pt idx="91">
                  <c:v>39.728892086362841</c:v>
                </c:pt>
                <c:pt idx="92">
                  <c:v>39.383682770423206</c:v>
                </c:pt>
                <c:pt idx="93">
                  <c:v>39.020174259040239</c:v>
                </c:pt>
                <c:pt idx="94">
                  <c:v>38.638324495802479</c:v>
                </c:pt>
                <c:pt idx="95">
                  <c:v>38.238091424298496</c:v>
                </c:pt>
                <c:pt idx="96">
                  <c:v>37.819432988116802</c:v>
                </c:pt>
                <c:pt idx="97">
                  <c:v>37.382307130845945</c:v>
                </c:pt>
                <c:pt idx="98">
                  <c:v>36.926671796074494</c:v>
                </c:pt>
                <c:pt idx="99">
                  <c:v>36.452484927390969</c:v>
                </c:pt>
                <c:pt idx="100">
                  <c:v>35.959704468383926</c:v>
                </c:pt>
                <c:pt idx="101">
                  <c:v>35.448288362641925</c:v>
                </c:pt>
                <c:pt idx="102">
                  <c:v>34.918194553753466</c:v>
                </c:pt>
                <c:pt idx="103">
                  <c:v>34.36938098530716</c:v>
                </c:pt>
                <c:pt idx="104">
                  <c:v>33.801805600891484</c:v>
                </c:pt>
                <c:pt idx="105">
                  <c:v>33.215426344095022</c:v>
                </c:pt>
                <c:pt idx="106">
                  <c:v>32.6102011585063</c:v>
                </c:pt>
                <c:pt idx="107">
                  <c:v>31.986087987713869</c:v>
                </c:pt>
                <c:pt idx="108">
                  <c:v>31.343044775306289</c:v>
                </c:pt>
                <c:pt idx="109">
                  <c:v>30.681029464872079</c:v>
                </c:pt>
                <c:pt idx="110">
                  <c:v>29.999999999999815</c:v>
                </c:pt>
                <c:pt idx="111">
                  <c:v>29.299914324278006</c:v>
                </c:pt>
                <c:pt idx="112">
                  <c:v>28.580730381295211</c:v>
                </c:pt>
                <c:pt idx="113">
                  <c:v>27.842406114639981</c:v>
                </c:pt>
                <c:pt idx="114">
                  <c:v>27.084899467900851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166-407B-BB21-0FF34E080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059736"/>
        <c:axId val="497038160"/>
      </c:scatterChart>
      <c:valAx>
        <c:axId val="494059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38160"/>
        <c:crosses val="autoZero"/>
        <c:crossBetween val="midCat"/>
      </c:valAx>
      <c:valAx>
        <c:axId val="49703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059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C!A1"/><Relationship Id="rId1" Type="http://schemas.openxmlformats.org/officeDocument/2006/relationships/hyperlink" Target="https://creativecommons.org/licenses/by-nc-nd/4.0/?ref=chooser-v1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publicdomain/zero/1.0/?ref=chooser-v1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creativecommons.org/licenses/by-nc-nd/4.0/" TargetMode="External"/><Relationship Id="rId4" Type="http://schemas.openxmlformats.org/officeDocument/2006/relationships/hyperlink" Target="https://creativecommons.org/licenses/by-nc-nd/4.0/?ref=chooser-v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204184</xdr:colOff>
      <xdr:row>23</xdr:row>
      <xdr:rowOff>63500</xdr:rowOff>
    </xdr:from>
    <xdr:ext cx="685124" cy="3620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3614134" y="3968750"/>
              <a:ext cx="685124" cy="3620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en-GB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GB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𝑉𝑚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p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h</m:t>
                            </m:r>
                          </m:sup>
                        </m:sSup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𝑘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en-GB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p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h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3614134" y="3968750"/>
              <a:ext cx="685124" cy="3620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𝑦</a:t>
              </a:r>
              <a:r>
                <a:rPr lang="en-GB" sz="1100" i="0">
                  <a:latin typeface="Cambria Math" panose="02040503050406030204" pitchFamily="18" charset="0"/>
                </a:rPr>
                <a:t>=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𝑉𝑚 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ℎ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b="0" i="0">
                  <a:latin typeface="Cambria Math" panose="02040503050406030204" pitchFamily="18" charset="0"/>
                </a:rPr>
                <a:t>𝑘+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ℎ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en-GB" sz="1100"/>
            </a:p>
          </xdr:txBody>
        </xdr:sp>
      </mc:Fallback>
    </mc:AlternateContent>
    <xdr:clientData/>
  </xdr:oneCellAnchor>
  <xdr:twoCellAnchor editAs="oneCell">
    <xdr:from>
      <xdr:col>12</xdr:col>
      <xdr:colOff>0</xdr:colOff>
      <xdr:row>3</xdr:row>
      <xdr:rowOff>0</xdr:rowOff>
    </xdr:from>
    <xdr:to>
      <xdr:col>12</xdr:col>
      <xdr:colOff>190500</xdr:colOff>
      <xdr:row>4</xdr:row>
      <xdr:rowOff>38100</xdr:rowOff>
    </xdr:to>
    <xdr:sp macro="" textlink="">
      <xdr:nvSpPr>
        <xdr:cNvPr id="1029" name="AutoShape 5" descr="https://chooser-beta.creativecommons.org/img/cc-logo.f0ab4ebe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9020175" y="1104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400050</xdr:colOff>
      <xdr:row>3</xdr:row>
      <xdr:rowOff>0</xdr:rowOff>
    </xdr:from>
    <xdr:to>
      <xdr:col>12</xdr:col>
      <xdr:colOff>590550</xdr:colOff>
      <xdr:row>4</xdr:row>
      <xdr:rowOff>38100</xdr:rowOff>
    </xdr:to>
    <xdr:sp macro="" textlink="">
      <xdr:nvSpPr>
        <xdr:cNvPr id="1031" name="AutoShape 7" descr="https://chooser-beta.creativecommons.org/img/cc-nc.218f18fc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9420225" y="1104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600075</xdr:colOff>
      <xdr:row>3</xdr:row>
      <xdr:rowOff>0</xdr:rowOff>
    </xdr:from>
    <xdr:to>
      <xdr:col>13</xdr:col>
      <xdr:colOff>28575</xdr:colOff>
      <xdr:row>4</xdr:row>
      <xdr:rowOff>38100</xdr:rowOff>
    </xdr:to>
    <xdr:sp macro="" textlink="">
      <xdr:nvSpPr>
        <xdr:cNvPr id="1032" name="AutoShape 8" descr="https://chooser-beta.creativecommons.org/img/cc-nd.de89fdeb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9620250" y="1104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19050</xdr:colOff>
      <xdr:row>2</xdr:row>
      <xdr:rowOff>19050</xdr:rowOff>
    </xdr:from>
    <xdr:to>
      <xdr:col>13</xdr:col>
      <xdr:colOff>152288</xdr:colOff>
      <xdr:row>3</xdr:row>
      <xdr:rowOff>57110</xdr:rowOff>
    </xdr:to>
    <xdr:pic>
      <xdr:nvPicPr>
        <xdr:cNvPr id="3" name="Imagen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" y="685800"/>
          <a:ext cx="895238" cy="3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433387</xdr:colOff>
      <xdr:row>19</xdr:row>
      <xdr:rowOff>71437</xdr:rowOff>
    </xdr:from>
    <xdr:to>
      <xdr:col>17</xdr:col>
      <xdr:colOff>128587</xdr:colOff>
      <xdr:row>38</xdr:row>
      <xdr:rowOff>47625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5BCD7E25-B70D-45D3-9BBE-0251F151A4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485776</xdr:colOff>
      <xdr:row>43</xdr:row>
      <xdr:rowOff>28575</xdr:rowOff>
    </xdr:from>
    <xdr:to>
      <xdr:col>16</xdr:col>
      <xdr:colOff>104776</xdr:colOff>
      <xdr:row>56</xdr:row>
      <xdr:rowOff>142875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xmlns="" id="{AC69E004-9660-4AF2-B787-4AC9EA257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400050</xdr:colOff>
      <xdr:row>27</xdr:row>
      <xdr:rowOff>57150</xdr:rowOff>
    </xdr:from>
    <xdr:to>
      <xdr:col>15</xdr:col>
      <xdr:colOff>828675</xdr:colOff>
      <xdr:row>42</xdr:row>
      <xdr:rowOff>66675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xmlns="" id="{274A70CA-58FB-4DF3-9477-E0053626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457198</xdr:colOff>
      <xdr:row>12</xdr:row>
      <xdr:rowOff>76200</xdr:rowOff>
    </xdr:from>
    <xdr:to>
      <xdr:col>15</xdr:col>
      <xdr:colOff>819149</xdr:colOff>
      <xdr:row>26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DB063F4B-DF51-4F58-B0C8-41565E1E4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371475</xdr:colOff>
      <xdr:row>13</xdr:row>
      <xdr:rowOff>9525</xdr:rowOff>
    </xdr:from>
    <xdr:to>
      <xdr:col>25</xdr:col>
      <xdr:colOff>581025</xdr:colOff>
      <xdr:row>25</xdr:row>
      <xdr:rowOff>104775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513DAD11-4C57-4527-9590-98F46FAA3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390525</xdr:colOff>
      <xdr:row>27</xdr:row>
      <xdr:rowOff>57150</xdr:rowOff>
    </xdr:from>
    <xdr:to>
      <xdr:col>27</xdr:col>
      <xdr:colOff>28575</xdr:colOff>
      <xdr:row>44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EDEAE81D-235D-4EEB-B637-E18468FBD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19</xdr:col>
      <xdr:colOff>200025</xdr:colOff>
      <xdr:row>11</xdr:row>
      <xdr:rowOff>76200</xdr:rowOff>
    </xdr:from>
    <xdr:ext cx="685124" cy="3620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10515600" y="2143125"/>
              <a:ext cx="685124" cy="3620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en-GB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GB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𝑉𝑚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p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h</m:t>
                            </m:r>
                          </m:sup>
                        </m:sSup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𝑘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en-GB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p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h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10515600" y="2143125"/>
              <a:ext cx="685124" cy="3620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𝑦</a:t>
              </a:r>
              <a:r>
                <a:rPr lang="en-GB" sz="1100" i="0">
                  <a:latin typeface="Cambria Math" panose="02040503050406030204" pitchFamily="18" charset="0"/>
                </a:rPr>
                <a:t>=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𝑉𝑚 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ℎ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b="0" i="0">
                  <a:latin typeface="Cambria Math" panose="02040503050406030204" pitchFamily="18" charset="0"/>
                </a:rPr>
                <a:t>𝑘+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ℎ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142875</xdr:rowOff>
    </xdr:from>
    <xdr:to>
      <xdr:col>2</xdr:col>
      <xdr:colOff>152288</xdr:colOff>
      <xdr:row>3</xdr:row>
      <xdr:rowOff>85685</xdr:rowOff>
    </xdr:to>
    <xdr:pic>
      <xdr:nvPicPr>
        <xdr:cNvPr id="9" name="Imagen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304800"/>
          <a:ext cx="895238" cy="3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0</xdr:rowOff>
    </xdr:to>
    <xdr:sp macro="" textlink="">
      <xdr:nvSpPr>
        <xdr:cNvPr id="10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762000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200025</xdr:colOff>
      <xdr:row>4</xdr:row>
      <xdr:rowOff>0</xdr:rowOff>
    </xdr:from>
    <xdr:to>
      <xdr:col>1</xdr:col>
      <xdr:colOff>390525</xdr:colOff>
      <xdr:row>5</xdr:row>
      <xdr:rowOff>0</xdr:rowOff>
    </xdr:to>
    <xdr:sp macro="" textlink="">
      <xdr:nvSpPr>
        <xdr:cNvPr id="11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962025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0</xdr:rowOff>
    </xdr:to>
    <xdr:sp macro="" textlink="">
      <xdr:nvSpPr>
        <xdr:cNvPr id="12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62000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200025</xdr:colOff>
      <xdr:row>4</xdr:row>
      <xdr:rowOff>0</xdr:rowOff>
    </xdr:from>
    <xdr:to>
      <xdr:col>1</xdr:col>
      <xdr:colOff>390525</xdr:colOff>
      <xdr:row>5</xdr:row>
      <xdr:rowOff>0</xdr:rowOff>
    </xdr:to>
    <xdr:sp macro="" textlink="">
      <xdr:nvSpPr>
        <xdr:cNvPr id="13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962025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590550</xdr:colOff>
      <xdr:row>5</xdr:row>
      <xdr:rowOff>0</xdr:rowOff>
    </xdr:to>
    <xdr:sp macro="" textlink="">
      <xdr:nvSpPr>
        <xdr:cNvPr id="14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162050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600075</xdr:colOff>
      <xdr:row>4</xdr:row>
      <xdr:rowOff>0</xdr:rowOff>
    </xdr:from>
    <xdr:to>
      <xdr:col>2</xdr:col>
      <xdr:colOff>28575</xdr:colOff>
      <xdr:row>5</xdr:row>
      <xdr:rowOff>0</xdr:rowOff>
    </xdr:to>
    <xdr:sp macro="" textlink="">
      <xdr:nvSpPr>
        <xdr:cNvPr id="15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362075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0</xdr:rowOff>
    </xdr:to>
    <xdr:sp macro="" textlink="">
      <xdr:nvSpPr>
        <xdr:cNvPr id="16" name="AutoShape 5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9020175" y="1104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590550</xdr:colOff>
      <xdr:row>5</xdr:row>
      <xdr:rowOff>0</xdr:rowOff>
    </xdr:to>
    <xdr:sp macro="" textlink="">
      <xdr:nvSpPr>
        <xdr:cNvPr id="17" name="AutoShape 7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9420225" y="1104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600075</xdr:colOff>
      <xdr:row>4</xdr:row>
      <xdr:rowOff>0</xdr:rowOff>
    </xdr:from>
    <xdr:to>
      <xdr:col>2</xdr:col>
      <xdr:colOff>28575</xdr:colOff>
      <xdr:row>5</xdr:row>
      <xdr:rowOff>0</xdr:rowOff>
    </xdr:to>
    <xdr:sp macro="" textlink="">
      <xdr:nvSpPr>
        <xdr:cNvPr id="18" name="AutoShape 8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9620250" y="1104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dro\Documents\Laboratorio\Taller%20(NAS)\T-Programaci&#243;n\Excel\Calculo%20Estad&#237;stico\Calculos%20en%20Excel%20_M\+%20(SIM)%20Medidas%20repetidas%20(R7G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N=1000x7 de Mathematica"/>
      <sheetName val="Base de datos"/>
      <sheetName val="Modelo"/>
      <sheetName val="Interpolación"/>
      <sheetName val="SPSS outpu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gr.es/~pfemia/apps/SimPol" TargetMode="External"/><Relationship Id="rId1" Type="http://schemas.openxmlformats.org/officeDocument/2006/relationships/hyperlink" Target="mailto:pfemia@ugr.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tabSelected="1" zoomScaleNormal="100" workbookViewId="0">
      <pane ySplit="6" topLeftCell="A7" activePane="bottomLeft" state="frozen"/>
      <selection pane="bottomLeft" activeCell="B11" sqref="B11"/>
    </sheetView>
  </sheetViews>
  <sheetFormatPr baseColWidth="10" defaultRowHeight="15" x14ac:dyDescent="0.25"/>
  <cols>
    <col min="1" max="1" width="3" style="206" customWidth="1"/>
    <col min="2" max="2" width="11.5703125" style="206" customWidth="1"/>
    <col min="3" max="3" width="19.28515625" style="206" customWidth="1"/>
    <col min="4" max="11" width="11.42578125" style="206"/>
    <col min="12" max="12" width="0.85546875" style="206" customWidth="1"/>
    <col min="13" max="16384" width="11.42578125" style="206"/>
  </cols>
  <sheetData>
    <row r="1" spans="1:18" s="290" customFormat="1" ht="26.25" x14ac:dyDescent="0.25">
      <c r="A1" s="318"/>
      <c r="B1" s="337" t="s">
        <v>206</v>
      </c>
      <c r="C1" s="337"/>
      <c r="D1" s="319" t="s">
        <v>165</v>
      </c>
      <c r="E1" s="320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2"/>
      <c r="R1" s="313"/>
    </row>
    <row r="2" spans="1:18" s="295" customFormat="1" ht="26.25" x14ac:dyDescent="0.25">
      <c r="A2" s="323"/>
      <c r="B2" s="309" t="s">
        <v>170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24"/>
      <c r="R2" s="314"/>
    </row>
    <row r="3" spans="1:18" s="308" customFormat="1" ht="22.5" customHeight="1" x14ac:dyDescent="0.25">
      <c r="A3" s="325"/>
      <c r="B3" s="326" t="s">
        <v>133</v>
      </c>
      <c r="C3" s="327"/>
      <c r="D3" s="305" t="s">
        <v>134</v>
      </c>
      <c r="E3" s="327"/>
      <c r="F3" s="333" t="s">
        <v>167</v>
      </c>
      <c r="G3" s="344" t="s">
        <v>200</v>
      </c>
      <c r="H3" s="344"/>
      <c r="I3" s="344"/>
      <c r="J3" s="344"/>
      <c r="K3" s="306"/>
      <c r="L3" s="307"/>
      <c r="M3" s="328"/>
      <c r="N3" s="328"/>
      <c r="O3" s="328"/>
      <c r="P3" s="328"/>
      <c r="Q3" s="329"/>
      <c r="R3" s="315"/>
    </row>
    <row r="4" spans="1:18" ht="12" customHeight="1" x14ac:dyDescent="0.25">
      <c r="A4" s="330"/>
      <c r="B4" s="293" t="s">
        <v>135</v>
      </c>
      <c r="C4" s="293"/>
      <c r="D4" s="293"/>
      <c r="E4" s="293"/>
      <c r="F4" s="338" t="s">
        <v>169</v>
      </c>
      <c r="G4" s="339"/>
      <c r="H4" s="339"/>
      <c r="I4" s="339"/>
      <c r="J4" s="339"/>
      <c r="K4" s="340"/>
      <c r="L4" s="303"/>
      <c r="M4" s="335" t="s">
        <v>176</v>
      </c>
      <c r="N4" s="335"/>
      <c r="O4" s="335"/>
      <c r="P4" s="335"/>
      <c r="Q4" s="336"/>
      <c r="R4" s="316"/>
    </row>
    <row r="5" spans="1:18" ht="15" customHeight="1" x14ac:dyDescent="0.25">
      <c r="A5" s="330"/>
      <c r="B5" s="293" t="s">
        <v>136</v>
      </c>
      <c r="C5" s="293"/>
      <c r="D5" s="293"/>
      <c r="E5" s="293"/>
      <c r="F5" s="341" t="str">
        <f>C42</f>
        <v>https://www.ugr.es/~pfemia/apps/SimPol</v>
      </c>
      <c r="G5" s="342"/>
      <c r="H5" s="342"/>
      <c r="I5" s="342"/>
      <c r="J5" s="342"/>
      <c r="K5" s="343"/>
      <c r="L5" s="304"/>
      <c r="M5" s="335"/>
      <c r="N5" s="335"/>
      <c r="O5" s="335"/>
      <c r="P5" s="335"/>
      <c r="Q5" s="336"/>
      <c r="R5" s="316"/>
    </row>
    <row r="6" spans="1:18" s="207" customFormat="1" x14ac:dyDescent="0.25">
      <c r="A6" s="331"/>
      <c r="B6" s="294" t="s">
        <v>137</v>
      </c>
      <c r="C6" s="294"/>
      <c r="D6" s="294"/>
      <c r="E6" s="294"/>
      <c r="F6" s="311"/>
      <c r="G6" s="294"/>
      <c r="H6" s="294"/>
      <c r="I6" s="294"/>
      <c r="J6" s="294"/>
      <c r="K6" s="294"/>
      <c r="L6" s="312"/>
      <c r="M6" s="208"/>
      <c r="N6" s="208"/>
      <c r="O6" s="208"/>
      <c r="P6" s="208"/>
      <c r="Q6" s="332"/>
      <c r="R6" s="317"/>
    </row>
    <row r="8" spans="1:18" ht="15.75" x14ac:dyDescent="0.25">
      <c r="A8" s="289" t="s">
        <v>164</v>
      </c>
    </row>
    <row r="9" spans="1:18" x14ac:dyDescent="0.25">
      <c r="A9" s="211" t="s">
        <v>153</v>
      </c>
      <c r="B9" s="206" t="s">
        <v>203</v>
      </c>
    </row>
    <row r="10" spans="1:18" x14ac:dyDescent="0.25">
      <c r="A10" s="211" t="s">
        <v>153</v>
      </c>
      <c r="B10" s="206" t="s">
        <v>207</v>
      </c>
    </row>
    <row r="11" spans="1:18" x14ac:dyDescent="0.25">
      <c r="A11" s="211" t="s">
        <v>153</v>
      </c>
      <c r="B11" s="206" t="s">
        <v>126</v>
      </c>
    </row>
    <row r="12" spans="1:18" x14ac:dyDescent="0.25">
      <c r="A12" s="211" t="s">
        <v>153</v>
      </c>
      <c r="B12" s="296" t="s">
        <v>127</v>
      </c>
    </row>
    <row r="13" spans="1:18" x14ac:dyDescent="0.25">
      <c r="A13" s="212"/>
      <c r="B13" s="205" t="s">
        <v>128</v>
      </c>
      <c r="C13" s="206" t="s">
        <v>132</v>
      </c>
    </row>
    <row r="14" spans="1:18" x14ac:dyDescent="0.25">
      <c r="A14" s="212"/>
      <c r="C14" s="206" t="s">
        <v>129</v>
      </c>
    </row>
    <row r="15" spans="1:18" x14ac:dyDescent="0.25">
      <c r="A15" s="212"/>
      <c r="C15" s="206" t="s">
        <v>130</v>
      </c>
    </row>
    <row r="16" spans="1:18" x14ac:dyDescent="0.25">
      <c r="A16" s="212"/>
      <c r="C16" s="206" t="s">
        <v>131</v>
      </c>
    </row>
    <row r="17" spans="1:3" x14ac:dyDescent="0.25">
      <c r="A17" s="212"/>
      <c r="C17" s="206" t="s">
        <v>145</v>
      </c>
    </row>
    <row r="18" spans="1:3" x14ac:dyDescent="0.25">
      <c r="A18" s="212"/>
      <c r="C18" s="206" t="s">
        <v>144</v>
      </c>
    </row>
    <row r="19" spans="1:3" x14ac:dyDescent="0.25">
      <c r="A19" s="212"/>
      <c r="C19" s="206" t="s">
        <v>143</v>
      </c>
    </row>
    <row r="20" spans="1:3" x14ac:dyDescent="0.25">
      <c r="A20" s="212"/>
    </row>
    <row r="21" spans="1:3" x14ac:dyDescent="0.25">
      <c r="A21" s="212"/>
      <c r="B21" s="205" t="s">
        <v>138</v>
      </c>
      <c r="C21" s="206" t="s">
        <v>139</v>
      </c>
    </row>
    <row r="22" spans="1:3" x14ac:dyDescent="0.25">
      <c r="A22" s="212"/>
      <c r="C22" s="206" t="s">
        <v>140</v>
      </c>
    </row>
    <row r="23" spans="1:3" x14ac:dyDescent="0.25">
      <c r="A23" s="212"/>
      <c r="C23" s="206" t="s">
        <v>142</v>
      </c>
    </row>
    <row r="24" spans="1:3" ht="36.75" customHeight="1" x14ac:dyDescent="0.25">
      <c r="A24" s="212"/>
    </row>
    <row r="25" spans="1:3" x14ac:dyDescent="0.25">
      <c r="A25" s="212"/>
      <c r="C25" s="206" t="s">
        <v>175</v>
      </c>
    </row>
    <row r="26" spans="1:3" x14ac:dyDescent="0.25">
      <c r="A26" s="212"/>
    </row>
    <row r="27" spans="1:3" x14ac:dyDescent="0.25">
      <c r="A27" s="212"/>
      <c r="B27" s="205" t="s">
        <v>146</v>
      </c>
      <c r="C27" s="206" t="s">
        <v>147</v>
      </c>
    </row>
    <row r="28" spans="1:3" x14ac:dyDescent="0.25">
      <c r="A28" s="212"/>
      <c r="B28" s="205"/>
    </row>
    <row r="29" spans="1:3" x14ac:dyDescent="0.25">
      <c r="A29" s="212"/>
      <c r="B29" s="205" t="s">
        <v>204</v>
      </c>
      <c r="C29" s="206" t="s">
        <v>205</v>
      </c>
    </row>
    <row r="30" spans="1:3" x14ac:dyDescent="0.25">
      <c r="A30" s="212"/>
    </row>
    <row r="31" spans="1:3" x14ac:dyDescent="0.25">
      <c r="A31" s="211" t="s">
        <v>153</v>
      </c>
      <c r="B31" s="206" t="s">
        <v>202</v>
      </c>
    </row>
    <row r="32" spans="1:3" x14ac:dyDescent="0.25">
      <c r="A32" s="211"/>
      <c r="B32" s="206" t="s">
        <v>201</v>
      </c>
    </row>
    <row r="33" spans="1:5" x14ac:dyDescent="0.25">
      <c r="A33" s="211" t="s">
        <v>153</v>
      </c>
      <c r="B33" s="206" t="s">
        <v>148</v>
      </c>
    </row>
    <row r="34" spans="1:5" x14ac:dyDescent="0.25">
      <c r="A34" s="211" t="s">
        <v>153</v>
      </c>
      <c r="B34" s="206" t="s">
        <v>149</v>
      </c>
    </row>
    <row r="35" spans="1:5" x14ac:dyDescent="0.25">
      <c r="A35" s="212"/>
      <c r="B35" s="206" t="s">
        <v>151</v>
      </c>
    </row>
    <row r="36" spans="1:5" x14ac:dyDescent="0.25">
      <c r="A36" s="211" t="s">
        <v>153</v>
      </c>
      <c r="B36" s="206" t="s">
        <v>152</v>
      </c>
    </row>
    <row r="37" spans="1:5" x14ac:dyDescent="0.25">
      <c r="A37" s="211"/>
    </row>
    <row r="39" spans="1:5" x14ac:dyDescent="0.25">
      <c r="A39" s="288" t="s">
        <v>168</v>
      </c>
    </row>
    <row r="40" spans="1:5" ht="15" customHeight="1" x14ac:dyDescent="0.25">
      <c r="B40" s="291" t="s">
        <v>171</v>
      </c>
      <c r="C40" s="206" t="s">
        <v>173</v>
      </c>
    </row>
    <row r="41" spans="1:5" x14ac:dyDescent="0.25">
      <c r="B41" s="206" t="s">
        <v>172</v>
      </c>
      <c r="C41" s="292">
        <v>2019</v>
      </c>
    </row>
    <row r="42" spans="1:5" x14ac:dyDescent="0.25">
      <c r="B42" s="206" t="s">
        <v>174</v>
      </c>
      <c r="C42" s="334" t="s">
        <v>166</v>
      </c>
      <c r="D42" s="334"/>
      <c r="E42" s="334"/>
    </row>
  </sheetData>
  <sheetProtection algorithmName="SHA-512" hashValue="zZKiHb/vLMis9huExSAhamduDTvwCMfXAeIswcNxMw1qmUpIzWDCFlVM9RhO4XXCEZGQ0d9lYtMeNHOHLX3QRw==" saltValue="om/bXd40aKvfKRKoH5x5ng==" spinCount="100000" sheet="1" objects="1" scenarios="1"/>
  <mergeCells count="6">
    <mergeCell ref="C42:E42"/>
    <mergeCell ref="M4:Q5"/>
    <mergeCell ref="B1:C1"/>
    <mergeCell ref="F4:K4"/>
    <mergeCell ref="F5:K5"/>
    <mergeCell ref="G3:J3"/>
  </mergeCells>
  <hyperlinks>
    <hyperlink ref="D3" r:id="rId1"/>
    <hyperlink ref="B13" location="Simulación!A1" display="Simulación"/>
    <hyperlink ref="B21" location="Interpolación!A1" display="Interpolación"/>
    <hyperlink ref="B27" location="Tabla!A1" display="Tabla"/>
    <hyperlink ref="C42" r:id="rId2"/>
    <hyperlink ref="B29" location="CC!A1" display="cc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8"/>
  <sheetViews>
    <sheetView showGridLines="0" zoomScaleNormal="100" workbookViewId="0">
      <pane ySplit="1" topLeftCell="A2" activePane="bottomLeft" state="frozen"/>
      <selection activeCell="E34" sqref="E34"/>
      <selection pane="bottomLeft" activeCell="F5" sqref="F5"/>
    </sheetView>
  </sheetViews>
  <sheetFormatPr baseColWidth="10" defaultColWidth="9.140625" defaultRowHeight="15" x14ac:dyDescent="0.25"/>
  <cols>
    <col min="1" max="1" width="9.140625" style="220"/>
    <col min="2" max="2" width="2.140625" style="223" customWidth="1"/>
    <col min="3" max="3" width="7.5703125" style="220" customWidth="1"/>
    <col min="4" max="4" width="3.42578125" style="220" customWidth="1"/>
    <col min="5" max="5" width="14.140625" style="220" customWidth="1"/>
    <col min="6" max="6" width="10.28515625" style="220" bestFit="1" customWidth="1"/>
    <col min="7" max="7" width="9.140625" style="220"/>
    <col min="8" max="8" width="10.7109375" style="220" customWidth="1"/>
    <col min="9" max="9" width="11" style="220" customWidth="1"/>
    <col min="10" max="30" width="9.140625" style="220"/>
    <col min="31" max="31" width="8.7109375" style="222" customWidth="1"/>
    <col min="32" max="32" width="14.42578125" style="222" customWidth="1"/>
    <col min="33" max="33" width="10.7109375" style="222" customWidth="1"/>
    <col min="34" max="34" width="12.7109375" style="222" customWidth="1"/>
    <col min="35" max="35" width="13" style="222" customWidth="1"/>
    <col min="36" max="37" width="9.140625" style="222"/>
    <col min="38" max="16384" width="9.140625" style="220"/>
  </cols>
  <sheetData>
    <row r="1" spans="1:37" s="215" customFormat="1" x14ac:dyDescent="0.25">
      <c r="A1" s="213" t="s">
        <v>85</v>
      </c>
      <c r="B1" s="213"/>
      <c r="C1" s="214"/>
      <c r="D1" s="213"/>
      <c r="E1" s="213"/>
      <c r="F1" s="213"/>
      <c r="G1" s="213"/>
      <c r="H1" s="213"/>
      <c r="I1" s="213"/>
      <c r="J1" s="213"/>
      <c r="K1" s="213"/>
      <c r="L1" s="213"/>
      <c r="M1" s="213"/>
      <c r="AE1" s="216"/>
      <c r="AF1" s="216"/>
      <c r="AG1" s="216"/>
      <c r="AH1" s="216"/>
      <c r="AI1" s="216"/>
      <c r="AJ1" s="216"/>
      <c r="AK1" s="216"/>
    </row>
    <row r="2" spans="1:37" s="218" customFormat="1" x14ac:dyDescent="0.25">
      <c r="A2" s="346" t="s">
        <v>150</v>
      </c>
      <c r="B2" s="346"/>
      <c r="C2" s="346"/>
      <c r="AE2" s="219"/>
      <c r="AF2" s="219"/>
      <c r="AG2" s="219"/>
      <c r="AH2" s="219"/>
      <c r="AI2" s="219"/>
      <c r="AJ2" s="219"/>
      <c r="AK2" s="219"/>
    </row>
    <row r="3" spans="1:37" s="218" customFormat="1" x14ac:dyDescent="0.25">
      <c r="B3" s="217"/>
      <c r="AE3" s="219"/>
      <c r="AF3" s="219"/>
      <c r="AG3" s="219"/>
      <c r="AH3" s="219"/>
      <c r="AI3" s="219"/>
      <c r="AJ3" s="219"/>
      <c r="AK3" s="219"/>
    </row>
    <row r="4" spans="1:37" x14ac:dyDescent="0.25">
      <c r="B4" s="221" t="s">
        <v>121</v>
      </c>
      <c r="C4" s="215" t="s">
        <v>158</v>
      </c>
      <c r="F4" s="209">
        <v>1</v>
      </c>
      <c r="G4" s="230" t="str">
        <f>IF(hp=1,'!I'!C14,"")</f>
        <v>&lt; Introduzca 0 para ocultar los mensajes orientativos</v>
      </c>
    </row>
    <row r="5" spans="1:37" x14ac:dyDescent="0.25">
      <c r="I5" s="224"/>
    </row>
    <row r="6" spans="1:37" x14ac:dyDescent="0.25">
      <c r="B6" s="221" t="s">
        <v>122</v>
      </c>
      <c r="C6" s="225" t="s">
        <v>83</v>
      </c>
      <c r="D6" s="226"/>
      <c r="E6" s="226"/>
      <c r="F6" s="227" t="s">
        <v>24</v>
      </c>
      <c r="G6" s="228" t="s">
        <v>22</v>
      </c>
      <c r="H6" s="229"/>
      <c r="J6" s="231"/>
      <c r="K6" s="224"/>
      <c r="L6" s="232"/>
    </row>
    <row r="7" spans="1:37" x14ac:dyDescent="0.25">
      <c r="E7" s="220" t="s">
        <v>14</v>
      </c>
      <c r="F7" s="210">
        <v>0</v>
      </c>
      <c r="G7" s="210">
        <v>0</v>
      </c>
      <c r="I7" s="230" t="str">
        <f>IF(hp=1,'!I'!C15,"")</f>
        <v>&lt; Introduzca los extremos de los valores para las variables X (explicativa) e Y (explicada)</v>
      </c>
    </row>
    <row r="8" spans="1:37" s="232" customFormat="1" x14ac:dyDescent="0.25">
      <c r="B8" s="233"/>
      <c r="C8" s="220"/>
      <c r="D8" s="220"/>
      <c r="E8" s="229" t="s">
        <v>15</v>
      </c>
      <c r="F8" s="151">
        <v>30</v>
      </c>
      <c r="G8" s="151">
        <v>7</v>
      </c>
      <c r="H8" s="226"/>
      <c r="AE8" s="234"/>
      <c r="AF8" s="234"/>
      <c r="AG8" s="234"/>
      <c r="AH8" s="234"/>
      <c r="AI8" s="234"/>
      <c r="AJ8" s="234"/>
      <c r="AK8" s="234"/>
    </row>
    <row r="9" spans="1:37" s="232" customFormat="1" x14ac:dyDescent="0.25">
      <c r="B9" s="233"/>
      <c r="C9" s="220"/>
      <c r="D9" s="220"/>
      <c r="E9" s="235" t="s">
        <v>103</v>
      </c>
      <c r="F9" s="141">
        <v>0</v>
      </c>
      <c r="G9" s="236" t="s">
        <v>84</v>
      </c>
      <c r="H9" s="237">
        <f>(F8-F7)/(F27-1)</f>
        <v>0.30303030303030304</v>
      </c>
      <c r="I9" s="238" t="str">
        <f>IF(hp=1,'!I'!C16,"")</f>
        <v>&lt; Si se establece X=aleatorio (opción=1), la abscisa se muestrea de manera uniforme sobre el rango establecido</v>
      </c>
      <c r="AE9" s="234"/>
      <c r="AF9" s="234"/>
      <c r="AG9" s="234"/>
      <c r="AH9" s="234"/>
      <c r="AI9" s="234"/>
      <c r="AJ9" s="234"/>
      <c r="AK9" s="234"/>
    </row>
    <row r="10" spans="1:37" s="232" customFormat="1" x14ac:dyDescent="0.25">
      <c r="B10" s="233"/>
      <c r="G10" s="239"/>
      <c r="H10" s="231"/>
      <c r="I10" s="238" t="str">
        <f>IF(hp=1,'!I'!C17,"")</f>
        <v xml:space="preserve">   En caso contrario (opción=0), se recorre todo el rango con el paso h=rango/número de puntos</v>
      </c>
      <c r="AE10" s="234"/>
      <c r="AF10" s="234"/>
      <c r="AG10" s="234"/>
      <c r="AH10" s="234"/>
      <c r="AI10" s="234"/>
      <c r="AJ10" s="234"/>
      <c r="AK10" s="234"/>
    </row>
    <row r="11" spans="1:37" s="232" customFormat="1" x14ac:dyDescent="0.25">
      <c r="B11" s="233"/>
      <c r="E11" s="231"/>
      <c r="F11" s="240"/>
      <c r="G11" s="239"/>
      <c r="H11" s="231"/>
      <c r="AE11" s="234"/>
      <c r="AF11" s="234"/>
      <c r="AG11" s="234"/>
      <c r="AH11" s="234"/>
      <c r="AI11" s="234"/>
      <c r="AJ11" s="234"/>
      <c r="AK11" s="234"/>
    </row>
    <row r="12" spans="1:37" x14ac:dyDescent="0.25">
      <c r="B12" s="221" t="s">
        <v>123</v>
      </c>
      <c r="C12" s="225" t="s">
        <v>25</v>
      </c>
      <c r="D12" s="229"/>
      <c r="E12" s="229"/>
      <c r="F12" s="229"/>
      <c r="G12" s="229"/>
      <c r="H12" s="241" t="str">
        <f>IF(F14&gt;3,"ERROR, el valor debe de estar comprendido entre 0 y 3)","")</f>
        <v/>
      </c>
      <c r="I12" s="238"/>
    </row>
    <row r="13" spans="1:37" x14ac:dyDescent="0.25">
      <c r="D13" s="242"/>
      <c r="E13" s="243" t="s">
        <v>109</v>
      </c>
      <c r="F13" s="286">
        <v>1</v>
      </c>
      <c r="G13" s="238" t="str">
        <f>IF(hp=1,'!I'!C19,"")</f>
        <v>&lt; Usar el modelo de "interpolación" (opc=1) o introducir coeficientes manualmente (opc=0)</v>
      </c>
    </row>
    <row r="14" spans="1:37" x14ac:dyDescent="0.25">
      <c r="E14" s="244" t="s">
        <v>81</v>
      </c>
      <c r="F14" s="287">
        <v>3</v>
      </c>
      <c r="G14" s="238" t="str">
        <f>IF(hp=1,'!I'!C20,"")</f>
        <v>&lt; Seleccione el grado del polinómio que define la relación sistemática entre X e Y</v>
      </c>
      <c r="H14" s="245"/>
    </row>
    <row r="15" spans="1:37" x14ac:dyDescent="0.25">
      <c r="D15" s="242"/>
      <c r="E15" s="246"/>
      <c r="F15" s="247"/>
      <c r="G15" s="247"/>
      <c r="H15" s="245"/>
    </row>
    <row r="16" spans="1:37" x14ac:dyDescent="0.25">
      <c r="D16" s="242"/>
      <c r="E16" s="248"/>
      <c r="F16" s="249" t="s">
        <v>25</v>
      </c>
      <c r="G16" s="249" t="s">
        <v>110</v>
      </c>
      <c r="H16" s="249" t="s">
        <v>111</v>
      </c>
      <c r="I16" s="238" t="str">
        <f>IF(hp=1,'!I'!C21,"")</f>
        <v>&lt; Coeficientes del modelo que define el patrón sistemático</v>
      </c>
    </row>
    <row r="17" spans="2:37" x14ac:dyDescent="0.25">
      <c r="E17" s="224" t="s">
        <v>0</v>
      </c>
      <c r="F17" s="240">
        <f>IF($F$13,G17,H17)</f>
        <v>0</v>
      </c>
      <c r="G17" s="250">
        <f>IF($F$14=1,Interpolación!G52,IF($F$14=2,Interpolación!G38,IF($F$14=3,Interpolación!G22,0)))</f>
        <v>0</v>
      </c>
      <c r="H17" s="210">
        <v>0.01</v>
      </c>
      <c r="I17" s="238" t="str">
        <f>IF(hp=1,'!I'!C22,"")</f>
        <v xml:space="preserve">   "modelo int" toma los coeficientes de la hoja "Interpolación"</v>
      </c>
    </row>
    <row r="18" spans="2:37" x14ac:dyDescent="0.25">
      <c r="E18" s="224" t="s">
        <v>1</v>
      </c>
      <c r="F18" s="240">
        <f>IF(F14&gt;0,IF($F$13,G18,H18),0)</f>
        <v>0.98490814922329728</v>
      </c>
      <c r="G18" s="250">
        <f>IF($F$14=1,Interpolación!G53,IF(F14=2,Interpolación!G39,IF(F14=3,Interpolación!G23,0)))</f>
        <v>0.98490814922329728</v>
      </c>
      <c r="H18" s="210">
        <v>0.5</v>
      </c>
      <c r="I18" s="238" t="str">
        <f>IF(hp=1,'!I'!C23,"")</f>
        <v xml:space="preserve">   "int. Manual" asume los coeficientes introducidos manualmente en la columna de la dcha.</v>
      </c>
    </row>
    <row r="19" spans="2:37" x14ac:dyDescent="0.25">
      <c r="E19" s="224" t="s">
        <v>2</v>
      </c>
      <c r="F19" s="240">
        <f>IF(F14&gt;1,IF($F$13,G19,H19),0)</f>
        <v>-2.2633730989358808E-2</v>
      </c>
      <c r="G19" s="250">
        <f>IF(F14=1,0,IF(F14=2,Interpolación!G40,IF(F14=3,Interpolación!G24,0)))</f>
        <v>-2.2633730989358808E-2</v>
      </c>
      <c r="H19" s="210">
        <v>-0.1</v>
      </c>
      <c r="I19" s="238" t="str">
        <f>IF(hp=1,'!I'!C24,"")</f>
        <v xml:space="preserve">   La selección se hace en la celda F13 (0= introd. Manual / 1=modelo int.)</v>
      </c>
    </row>
    <row r="20" spans="2:37" x14ac:dyDescent="0.25">
      <c r="E20" s="229" t="s">
        <v>53</v>
      </c>
      <c r="F20" s="279">
        <f>IF(F14&gt;2,IF($F$13,G20,H20),0)</f>
        <v>-8.0625429121333704E-5</v>
      </c>
      <c r="G20" s="251">
        <f>IF(F14=3,Interpolación!G25,0)</f>
        <v>-8.0625429121333704E-5</v>
      </c>
      <c r="H20" s="151">
        <v>2.0000000000000001E-4</v>
      </c>
    </row>
    <row r="22" spans="2:37" s="232" customFormat="1" x14ac:dyDescent="0.25">
      <c r="B22" s="233"/>
      <c r="C22" s="229" t="s">
        <v>114</v>
      </c>
      <c r="D22" s="226"/>
      <c r="E22" s="226"/>
      <c r="F22" s="229"/>
      <c r="G22" s="226"/>
      <c r="AE22" s="234"/>
      <c r="AF22" s="234"/>
      <c r="AG22" s="234"/>
      <c r="AH22" s="234"/>
      <c r="AI22" s="234"/>
      <c r="AJ22" s="234"/>
      <c r="AK22" s="234"/>
    </row>
    <row r="23" spans="2:37" x14ac:dyDescent="0.25">
      <c r="E23" s="252" t="s">
        <v>3</v>
      </c>
      <c r="F23" s="253" t="str">
        <f>IF(F14=2,-F18/(2*F19),"-")</f>
        <v>-</v>
      </c>
      <c r="H23" s="238" t="str">
        <f>IF(hp=1,'!I'!C29,"")</f>
        <v>&lt; Si el modelo es cuadrático, indica el</v>
      </c>
    </row>
    <row r="24" spans="2:37" x14ac:dyDescent="0.25">
      <c r="E24" s="227" t="s">
        <v>4</v>
      </c>
      <c r="F24" s="254" t="str">
        <f>IF(F14=2,$F$17+$F$18*F23+$F$19*F23^2,"-")</f>
        <v>-</v>
      </c>
      <c r="G24" s="229"/>
      <c r="H24" s="238" t="str">
        <f>IF(hp=1,'!I'!C30,"")</f>
        <v xml:space="preserve">   punto que anula la derivada dY/dX</v>
      </c>
      <c r="J24" s="255"/>
    </row>
    <row r="26" spans="2:37" x14ac:dyDescent="0.25">
      <c r="B26" s="221" t="s">
        <v>124</v>
      </c>
      <c r="C26" s="225" t="s">
        <v>28</v>
      </c>
      <c r="D26" s="256" t="str">
        <f>IF(hp=1,'!I'!C25,"")</f>
        <v>&lt; Introduzca el número de observaciones (max=300)</v>
      </c>
      <c r="E26" s="229"/>
      <c r="F26" s="229"/>
      <c r="G26" s="229"/>
      <c r="H26" s="229"/>
      <c r="I26" s="229"/>
    </row>
    <row r="27" spans="2:37" x14ac:dyDescent="0.25">
      <c r="C27" s="229"/>
      <c r="D27" s="229"/>
      <c r="E27" s="229" t="s">
        <v>17</v>
      </c>
      <c r="F27" s="151">
        <v>100</v>
      </c>
      <c r="G27" s="229"/>
      <c r="H27" s="229" t="s">
        <v>27</v>
      </c>
      <c r="I27" s="151">
        <v>1</v>
      </c>
      <c r="L27" s="257" t="s">
        <v>82</v>
      </c>
    </row>
    <row r="28" spans="2:37" x14ac:dyDescent="0.25">
      <c r="C28" s="224"/>
      <c r="D28" s="224"/>
      <c r="E28" s="224"/>
      <c r="F28" s="258" t="str">
        <f>IF(F27&gt;300,"ERROR: El máximo es 300","")</f>
        <v/>
      </c>
      <c r="G28" s="224"/>
      <c r="H28" s="224"/>
      <c r="I28" s="231"/>
      <c r="L28" s="257"/>
    </row>
    <row r="29" spans="2:37" x14ac:dyDescent="0.25">
      <c r="G29" s="259" t="str">
        <f>IF(hp=1,'!I'!C26,"")</f>
        <v xml:space="preserve">Introduzca la desviación típica del     </v>
      </c>
      <c r="L29" s="260">
        <f>(G8-G7)/(K27-1)</f>
        <v>-7</v>
      </c>
    </row>
    <row r="30" spans="2:37" x14ac:dyDescent="0.25">
      <c r="B30" s="221" t="s">
        <v>125</v>
      </c>
      <c r="C30" s="225" t="s">
        <v>23</v>
      </c>
      <c r="D30" s="229"/>
      <c r="F30" s="232"/>
      <c r="G30" s="259" t="str">
        <f>IF(hp=1,'!I'!C27,"")</f>
        <v>error según un modelo aditivo  Normal (0,s)  &gt;</v>
      </c>
      <c r="H30" s="261" t="s">
        <v>26</v>
      </c>
      <c r="I30" s="141">
        <v>0.5</v>
      </c>
    </row>
    <row r="31" spans="2:37" x14ac:dyDescent="0.25">
      <c r="E31" s="262" t="s">
        <v>18</v>
      </c>
      <c r="F31" s="262" t="s">
        <v>24</v>
      </c>
      <c r="G31" s="262" t="s">
        <v>22</v>
      </c>
      <c r="H31" s="263" t="s">
        <v>21</v>
      </c>
      <c r="I31" s="263" t="s">
        <v>20</v>
      </c>
    </row>
    <row r="32" spans="2:37" x14ac:dyDescent="0.25">
      <c r="C32" s="345"/>
      <c r="E32" s="264" t="s">
        <v>14</v>
      </c>
      <c r="F32" s="264">
        <f ca="1">MIN('!I'!I5:I304)</f>
        <v>0</v>
      </c>
      <c r="G32" s="264">
        <f ca="1">MIN('!I'!J5:J304)</f>
        <v>0.2</v>
      </c>
      <c r="H32" s="265">
        <f ca="1">MIN('!I'!K5:K304)</f>
        <v>0</v>
      </c>
      <c r="I32" s="266">
        <f ca="1">MIN('!I'!L5:L304)</f>
        <v>-1.0846330607158035</v>
      </c>
    </row>
    <row r="33" spans="3:17" x14ac:dyDescent="0.25">
      <c r="C33" s="345"/>
      <c r="E33" s="264" t="s">
        <v>15</v>
      </c>
      <c r="F33" s="264">
        <f ca="1">MAX('!I'!I5:I304)</f>
        <v>30.00000000000006</v>
      </c>
      <c r="G33" s="264">
        <f ca="1">MAX('!I'!J5:J304)</f>
        <v>11.1</v>
      </c>
      <c r="H33" s="265">
        <f ca="1">MAX('!I'!K5:K304)</f>
        <v>10.002356363528662</v>
      </c>
      <c r="I33" s="266">
        <f ca="1">MAX('!I'!L5:L304)</f>
        <v>1.1685007813631449</v>
      </c>
    </row>
    <row r="34" spans="3:17" x14ac:dyDescent="0.25">
      <c r="C34" s="345"/>
      <c r="E34" s="264" t="s">
        <v>5</v>
      </c>
      <c r="F34" s="267">
        <f ca="1">AVERAGE('!I'!I5:I304)</f>
        <v>15.000000000000011</v>
      </c>
      <c r="G34" s="267">
        <f ca="1">AVERAGE('!I'!J5:J304)</f>
        <v>7.4009999999999971</v>
      </c>
      <c r="H34" s="266">
        <f ca="1">AVERAGE('!I'!K5:K304)</f>
        <v>7.3994905748215709</v>
      </c>
      <c r="I34" s="266">
        <f ca="1">AVERAGE('!I'!L5:L304)</f>
        <v>1.3322676295501878E-17</v>
      </c>
      <c r="J34" s="255"/>
      <c r="K34" s="255"/>
      <c r="L34" s="255"/>
      <c r="M34" s="255"/>
      <c r="N34" s="255"/>
      <c r="O34" s="255"/>
      <c r="P34" s="255"/>
      <c r="Q34" s="255"/>
    </row>
    <row r="35" spans="3:17" x14ac:dyDescent="0.25">
      <c r="C35" s="345"/>
      <c r="E35" s="264" t="s">
        <v>16</v>
      </c>
      <c r="F35" s="267">
        <f ca="1">STDEV('!I'!I5:I304)</f>
        <v>8.7913612048127465</v>
      </c>
      <c r="G35" s="267">
        <f ca="1">STDEV('!I'!J5:J304)</f>
        <v>2.7625012454862738</v>
      </c>
      <c r="H35" s="266">
        <f ca="1">STDEV('!I'!K5:K304)</f>
        <v>2.7801595910993147</v>
      </c>
      <c r="I35" s="266">
        <f ca="1">STDEV('!I'!L5:L304)</f>
        <v>0.49999999999999989</v>
      </c>
      <c r="J35" s="255"/>
      <c r="K35" s="255"/>
      <c r="L35" s="255"/>
      <c r="M35" s="255"/>
      <c r="N35" s="255"/>
      <c r="O35" s="255"/>
      <c r="P35" s="255"/>
      <c r="Q35" s="255"/>
    </row>
    <row r="36" spans="3:17" x14ac:dyDescent="0.25">
      <c r="C36" s="345"/>
      <c r="E36" s="264" t="s">
        <v>19</v>
      </c>
      <c r="F36" s="268">
        <f ca="1">F35/F34</f>
        <v>0.58609074698751606</v>
      </c>
      <c r="G36" s="268">
        <f ca="1">G35/G34</f>
        <v>0.37326053850645519</v>
      </c>
      <c r="H36" s="269">
        <f ca="1">H35/H34</f>
        <v>0.37572310728517344</v>
      </c>
      <c r="I36" s="270" t="str">
        <f ca="1">IF(I34&gt;1,I35/I34,"-")</f>
        <v>-</v>
      </c>
      <c r="J36" s="271"/>
      <c r="K36" s="271"/>
      <c r="L36" s="271"/>
      <c r="M36" s="271"/>
      <c r="N36" s="271"/>
      <c r="O36" s="271"/>
      <c r="P36" s="271"/>
      <c r="Q36" s="271"/>
    </row>
    <row r="37" spans="3:17" x14ac:dyDescent="0.25">
      <c r="C37" s="238" t="str">
        <f>IF(hp,'!I'!C28,"")</f>
        <v>Descriptiva de las variables simuladas</v>
      </c>
      <c r="J37" s="272"/>
      <c r="K37" s="272"/>
      <c r="L37" s="272"/>
      <c r="M37" s="272"/>
      <c r="N37" s="272"/>
      <c r="O37" s="272"/>
      <c r="P37" s="272"/>
      <c r="Q37" s="272"/>
    </row>
    <row r="338" spans="2:37" s="274" customFormat="1" x14ac:dyDescent="0.25">
      <c r="B338" s="273"/>
      <c r="AE338" s="275"/>
      <c r="AF338" s="275"/>
      <c r="AG338" s="275"/>
      <c r="AH338" s="275"/>
      <c r="AI338" s="275"/>
      <c r="AJ338" s="275"/>
      <c r="AK338" s="275"/>
    </row>
  </sheetData>
  <sheetProtection algorithmName="SHA-512" hashValue="vvrzRLoop8NTlYPajH6oD8C2qEpGRqjCbN0dI52mE5G1EIdZNPnfW1E+lwTgBBw5WfxGZWwovdSIzPtknd6Ekw==" saltValue="xLd7j8qiCJXja4dTmAawww==" spinCount="100000" sheet="1" objects="1" scenarios="1"/>
  <mergeCells count="2">
    <mergeCell ref="C32:C36"/>
    <mergeCell ref="A2:C2"/>
  </mergeCells>
  <hyperlinks>
    <hyperlink ref="A2" location="Presentación!A1" display="&lt; Volver a presentación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4"/>
  <sheetViews>
    <sheetView showGridLines="0" zoomScaleNormal="100" workbookViewId="0">
      <pane ySplit="1" topLeftCell="A29" activePane="bottomLeft" state="frozenSplit"/>
      <selection activeCell="E34" sqref="E34"/>
      <selection pane="bottomLeft" activeCell="E5" sqref="E5"/>
    </sheetView>
  </sheetViews>
  <sheetFormatPr baseColWidth="10" defaultRowHeight="12.75" x14ac:dyDescent="0.2"/>
  <cols>
    <col min="1" max="1" width="5.85546875" style="51" customWidth="1"/>
    <col min="2" max="2" width="2.140625" style="62" customWidth="1"/>
    <col min="3" max="3" width="11.42578125" style="51"/>
    <col min="4" max="4" width="8.42578125" style="51" customWidth="1"/>
    <col min="5" max="5" width="10.5703125" style="51" customWidth="1"/>
    <col min="6" max="6" width="7.5703125" style="51" customWidth="1"/>
    <col min="7" max="7" width="9.7109375" style="51" customWidth="1"/>
    <col min="8" max="8" width="6.28515625" style="51" customWidth="1"/>
    <col min="9" max="10" width="7.140625" style="51" customWidth="1"/>
    <col min="11" max="11" width="5.5703125" style="51" customWidth="1"/>
    <col min="12" max="12" width="7.7109375" style="125" customWidth="1"/>
    <col min="13" max="13" width="12.28515625" style="51" customWidth="1"/>
    <col min="14" max="14" width="10" style="51" customWidth="1"/>
    <col min="15" max="15" width="11.42578125" style="51"/>
    <col min="16" max="16" width="12.5703125" style="51" customWidth="1"/>
    <col min="17" max="17" width="12" style="51" customWidth="1"/>
    <col min="18" max="18" width="0.5703125" style="51" customWidth="1"/>
    <col min="19" max="19" width="6.28515625" style="51" customWidth="1"/>
    <col min="20" max="20" width="10.42578125" style="51" customWidth="1"/>
    <col min="21" max="21" width="7.42578125" style="51" customWidth="1"/>
    <col min="22" max="22" width="8.85546875" style="51" customWidth="1"/>
    <col min="23" max="24" width="11.42578125" style="51"/>
    <col min="25" max="25" width="12.28515625" style="51" customWidth="1"/>
    <col min="26" max="34" width="11.42578125" style="51"/>
    <col min="35" max="35" width="11.42578125" style="46"/>
    <col min="36" max="44" width="11.42578125" style="25"/>
    <col min="45" max="46" width="11.42578125" style="134"/>
    <col min="47" max="16384" width="11.42578125" style="51"/>
  </cols>
  <sheetData>
    <row r="1" spans="1:48" s="15" customFormat="1" x14ac:dyDescent="0.2">
      <c r="A1" s="196" t="s">
        <v>119</v>
      </c>
      <c r="B1" s="197"/>
      <c r="C1" s="185"/>
      <c r="D1" s="196"/>
      <c r="E1" s="196"/>
      <c r="F1" s="196"/>
      <c r="G1" s="196"/>
      <c r="H1" s="185"/>
      <c r="I1" s="185"/>
      <c r="J1" s="198"/>
      <c r="K1" s="198"/>
      <c r="L1" s="186"/>
      <c r="M1" s="199"/>
      <c r="N1" s="200"/>
      <c r="O1" s="185"/>
      <c r="P1" s="185" t="s">
        <v>29</v>
      </c>
      <c r="Q1" s="185"/>
      <c r="AI1" s="348" t="s">
        <v>30</v>
      </c>
      <c r="AJ1" s="348"/>
      <c r="AK1" s="145"/>
      <c r="AL1" s="145" t="s">
        <v>24</v>
      </c>
      <c r="AM1" s="145" t="s">
        <v>31</v>
      </c>
      <c r="AN1" s="145" t="s">
        <v>32</v>
      </c>
      <c r="AO1" s="145" t="s">
        <v>33</v>
      </c>
      <c r="AP1" s="145" t="s">
        <v>34</v>
      </c>
      <c r="AQ1" s="145" t="s">
        <v>24</v>
      </c>
      <c r="AR1" s="145" t="s">
        <v>35</v>
      </c>
      <c r="AS1" s="20" t="s">
        <v>24</v>
      </c>
      <c r="AT1" s="20" t="s">
        <v>36</v>
      </c>
      <c r="AU1" s="21" t="s">
        <v>22</v>
      </c>
    </row>
    <row r="2" spans="1:48" s="15" customFormat="1" ht="15" customHeight="1" x14ac:dyDescent="0.2">
      <c r="A2" s="346" t="s">
        <v>150</v>
      </c>
      <c r="B2" s="346"/>
      <c r="C2" s="346"/>
      <c r="D2" s="16"/>
      <c r="E2" s="16"/>
      <c r="F2" s="16"/>
      <c r="G2" s="16"/>
      <c r="J2" s="17"/>
      <c r="K2" s="17"/>
      <c r="L2" s="159"/>
      <c r="M2" s="18"/>
      <c r="N2" s="19"/>
      <c r="AI2" s="23"/>
      <c r="AJ2" s="23"/>
      <c r="AK2" s="36">
        <v>1</v>
      </c>
      <c r="AL2" s="24">
        <f>AL3-$AJ$12</f>
        <v>-1.3636363636363635</v>
      </c>
      <c r="AM2" s="25">
        <f t="shared" ref="AM2:AM41" si="0">y_0 *AN2+ y_1 *AO2 + y_2 *AP2</f>
        <v>-5.3553719008264462</v>
      </c>
      <c r="AN2" s="25">
        <f t="shared" ref="AN2:AN41" si="1" xml:space="preserve"> ((AL2 - x_1) * (AL2 - x_2)) / ((x_0 - x_1) * (x_0 - x_2))</f>
        <v>1.140495867768595</v>
      </c>
      <c r="AO2" s="25">
        <f t="shared" ref="AO2:AO41" si="2" xml:space="preserve"> ((AL2 - x_0) * (AL2 - x_2)) / ((x_1 - x_0) * (x_1 - x_2))</f>
        <v>-0.19008264462809918</v>
      </c>
      <c r="AP2" s="25">
        <f t="shared" ref="AP2:AP41" si="3">((AL2- x_0) * (AL2 - x_1)) / ((x_2 - x_0) * (x_2 - x_1))</f>
        <v>4.9586776859504127E-2</v>
      </c>
      <c r="AQ2" s="24">
        <f>AQ3-$AJ$13</f>
        <v>-1.3636363636363635</v>
      </c>
      <c r="AR2" s="26">
        <f t="shared" ref="AR2:AR41" si="4">b_0+B_1*AQ2+B_2*AQ2^2+B_3*AQ2^3</f>
        <v>-1.3849396425361855</v>
      </c>
      <c r="AS2" s="27"/>
      <c r="AT2" s="27"/>
    </row>
    <row r="3" spans="1:48" s="15" customFormat="1" ht="15" customHeight="1" x14ac:dyDescent="0.2">
      <c r="A3" s="22"/>
      <c r="B3" s="172"/>
      <c r="C3" s="28"/>
      <c r="D3" s="29"/>
      <c r="E3" s="29"/>
      <c r="F3" s="29"/>
      <c r="G3" s="29"/>
      <c r="H3" s="30"/>
      <c r="I3" s="30"/>
      <c r="J3" s="31"/>
      <c r="K3" s="31"/>
      <c r="L3" s="37"/>
      <c r="M3" s="32"/>
      <c r="N3" s="33"/>
      <c r="O3" s="28"/>
      <c r="P3" s="28"/>
      <c r="Q3" s="28"/>
      <c r="R3" s="28"/>
      <c r="S3" s="28"/>
      <c r="AI3" s="34" t="s">
        <v>37</v>
      </c>
      <c r="AJ3" s="35">
        <f>COUNT(AK2:AK129)-10</f>
        <v>110</v>
      </c>
      <c r="AK3" s="36">
        <v>2</v>
      </c>
      <c r="AL3" s="24">
        <f>AL12-$AJ$12</f>
        <v>-1.0909090909090908</v>
      </c>
      <c r="AM3" s="25">
        <f t="shared" si="0"/>
        <v>-4.2492561983471075</v>
      </c>
      <c r="AN3" s="25">
        <f t="shared" si="1"/>
        <v>1.1117355371900826</v>
      </c>
      <c r="AO3" s="25">
        <f t="shared" si="2"/>
        <v>-0.15074380165289256</v>
      </c>
      <c r="AP3" s="25">
        <f t="shared" si="3"/>
        <v>3.9008264462809916E-2</v>
      </c>
      <c r="AQ3" s="24">
        <f>AQ12-$AJ$13</f>
        <v>-1.0909090909090908</v>
      </c>
      <c r="AR3" s="26">
        <f t="shared" si="4"/>
        <v>-1.1012765903965818</v>
      </c>
      <c r="AS3" s="27"/>
      <c r="AT3" s="27"/>
    </row>
    <row r="4" spans="1:48" s="15" customFormat="1" ht="15" customHeight="1" x14ac:dyDescent="0.2">
      <c r="A4" s="22"/>
      <c r="B4" s="172"/>
      <c r="C4" s="28"/>
      <c r="D4" s="29"/>
      <c r="E4" s="29"/>
      <c r="F4" s="29"/>
      <c r="G4" s="29"/>
      <c r="H4" s="30"/>
      <c r="I4" s="30"/>
      <c r="J4" s="31"/>
      <c r="K4" s="31"/>
      <c r="L4" s="37"/>
      <c r="M4" s="32"/>
      <c r="N4" s="33"/>
      <c r="O4" s="28"/>
      <c r="P4" s="28"/>
      <c r="Q4" s="28"/>
      <c r="R4" s="28"/>
      <c r="S4" s="28"/>
      <c r="AI4" s="34"/>
      <c r="AJ4" s="35"/>
      <c r="AK4" s="36"/>
      <c r="AL4" s="24"/>
      <c r="AM4" s="25"/>
      <c r="AN4" s="25"/>
      <c r="AO4" s="25"/>
      <c r="AP4" s="25"/>
      <c r="AQ4" s="24"/>
      <c r="AR4" s="26"/>
      <c r="AS4" s="27"/>
      <c r="AT4" s="27"/>
    </row>
    <row r="5" spans="1:48" s="15" customFormat="1" ht="15" customHeight="1" x14ac:dyDescent="0.2">
      <c r="A5" s="22"/>
      <c r="B5" s="202"/>
      <c r="C5" s="181" t="s">
        <v>97</v>
      </c>
      <c r="D5" s="29"/>
      <c r="E5" s="282">
        <v>1</v>
      </c>
      <c r="F5" s="29"/>
      <c r="G5" s="29"/>
      <c r="H5" s="30"/>
      <c r="I5" s="30"/>
      <c r="J5" s="31"/>
      <c r="K5" s="31"/>
      <c r="L5" s="37"/>
      <c r="M5" s="32"/>
      <c r="N5" s="33"/>
      <c r="O5" s="28"/>
      <c r="P5" s="28"/>
      <c r="Q5" s="28"/>
      <c r="R5" s="28"/>
      <c r="S5" s="28"/>
      <c r="AI5" s="34"/>
      <c r="AJ5" s="35"/>
      <c r="AK5" s="36"/>
      <c r="AL5" s="24"/>
      <c r="AM5" s="25"/>
      <c r="AN5" s="25"/>
      <c r="AO5" s="25"/>
      <c r="AP5" s="25"/>
      <c r="AQ5" s="24"/>
      <c r="AR5" s="26"/>
      <c r="AS5" s="27"/>
      <c r="AT5" s="27"/>
    </row>
    <row r="6" spans="1:48" s="15" customFormat="1" ht="15" customHeight="1" x14ac:dyDescent="0.2">
      <c r="A6" s="22"/>
      <c r="B6" s="172"/>
      <c r="C6" s="28"/>
      <c r="D6" s="29"/>
      <c r="E6" s="29"/>
      <c r="F6" s="29"/>
      <c r="G6" s="29"/>
      <c r="H6" s="30"/>
      <c r="I6" s="30"/>
      <c r="J6" s="31"/>
      <c r="K6" s="31"/>
      <c r="L6" s="37"/>
      <c r="M6" s="32"/>
      <c r="N6" s="33"/>
      <c r="O6" s="28"/>
      <c r="P6" s="28"/>
      <c r="Q6" s="28"/>
      <c r="R6" s="28"/>
      <c r="S6" s="28"/>
      <c r="AI6" s="34"/>
      <c r="AJ6" s="35"/>
      <c r="AK6" s="36"/>
      <c r="AL6" s="24"/>
      <c r="AM6" s="25"/>
      <c r="AN6" s="25"/>
      <c r="AO6" s="25"/>
      <c r="AP6" s="25"/>
      <c r="AQ6" s="24"/>
      <c r="AR6" s="26"/>
      <c r="AS6" s="27"/>
      <c r="AT6" s="27"/>
    </row>
    <row r="7" spans="1:48" s="15" customFormat="1" ht="15" customHeight="1" x14ac:dyDescent="0.25">
      <c r="A7" s="22"/>
      <c r="B7" s="202"/>
      <c r="C7" s="225" t="s">
        <v>83</v>
      </c>
      <c r="D7" s="226"/>
      <c r="E7" s="226"/>
      <c r="F7" s="227" t="s">
        <v>24</v>
      </c>
      <c r="G7" s="228" t="s">
        <v>22</v>
      </c>
      <c r="H7" s="229"/>
      <c r="I7" s="195" t="str">
        <f>IF(hlp,'!I'!C4,"")</f>
        <v>&lt; Extremos de X e Y, son los definidos en la hoja "Simulación parabólica" aunque puede sobreescribirlos</v>
      </c>
      <c r="J7" s="31"/>
      <c r="K7" s="31"/>
      <c r="L7" s="37"/>
      <c r="M7" s="32"/>
      <c r="N7" s="33"/>
      <c r="O7" s="28"/>
      <c r="P7" s="28"/>
      <c r="Q7" s="28"/>
      <c r="R7" s="28"/>
      <c r="S7" s="28"/>
      <c r="AI7" s="34"/>
      <c r="AJ7" s="35"/>
      <c r="AK7" s="36"/>
      <c r="AL7" s="24"/>
      <c r="AM7" s="25"/>
      <c r="AN7" s="25"/>
      <c r="AO7" s="25"/>
      <c r="AP7" s="25"/>
      <c r="AQ7" s="24"/>
      <c r="AR7" s="26"/>
      <c r="AS7" s="27"/>
      <c r="AT7" s="27"/>
    </row>
    <row r="8" spans="1:48" s="15" customFormat="1" ht="15" customHeight="1" x14ac:dyDescent="0.25">
      <c r="A8" s="22"/>
      <c r="B8" s="172"/>
      <c r="C8" s="220"/>
      <c r="D8" s="352" t="s">
        <v>14</v>
      </c>
      <c r="E8" s="352"/>
      <c r="F8" s="232">
        <f>Simulación!F7</f>
        <v>0</v>
      </c>
      <c r="G8" s="232">
        <f>Simulación!G7</f>
        <v>0</v>
      </c>
      <c r="H8" s="220"/>
      <c r="I8" s="30"/>
      <c r="J8" s="31"/>
      <c r="K8" s="31"/>
      <c r="L8" s="37"/>
      <c r="M8" s="32"/>
      <c r="N8" s="33"/>
      <c r="O8" s="28"/>
      <c r="P8" s="28"/>
      <c r="Q8" s="28"/>
      <c r="R8" s="28"/>
      <c r="S8" s="28"/>
      <c r="AI8" s="34"/>
      <c r="AJ8" s="35"/>
      <c r="AK8" s="36"/>
      <c r="AL8" s="24"/>
      <c r="AM8" s="25"/>
      <c r="AN8" s="25"/>
      <c r="AO8" s="25"/>
      <c r="AP8" s="25"/>
      <c r="AQ8" s="24"/>
      <c r="AR8" s="26"/>
      <c r="AS8" s="27"/>
      <c r="AT8" s="27"/>
    </row>
    <row r="9" spans="1:48" s="15" customFormat="1" ht="15" customHeight="1" x14ac:dyDescent="0.25">
      <c r="A9" s="22"/>
      <c r="B9" s="172"/>
      <c r="C9" s="229"/>
      <c r="D9" s="351" t="s">
        <v>15</v>
      </c>
      <c r="E9" s="351"/>
      <c r="F9" s="226">
        <f>Simulación!F8</f>
        <v>30</v>
      </c>
      <c r="G9" s="226">
        <f>Simulación!G8</f>
        <v>7</v>
      </c>
      <c r="H9" s="226"/>
      <c r="I9" s="30"/>
      <c r="J9" s="31"/>
      <c r="K9" s="31"/>
      <c r="L9" s="37"/>
      <c r="M9" s="32"/>
      <c r="N9" s="33"/>
      <c r="O9" s="28"/>
      <c r="P9" s="28"/>
      <c r="Q9" s="28"/>
      <c r="R9" s="28"/>
      <c r="S9" s="28"/>
      <c r="AI9" s="34"/>
      <c r="AJ9" s="35"/>
      <c r="AK9" s="36"/>
      <c r="AL9" s="24"/>
      <c r="AM9" s="25"/>
      <c r="AN9" s="25"/>
      <c r="AO9" s="25"/>
      <c r="AP9" s="25"/>
      <c r="AQ9" s="24"/>
      <c r="AR9" s="26"/>
      <c r="AS9" s="27"/>
      <c r="AT9" s="27"/>
    </row>
    <row r="10" spans="1:48" s="15" customFormat="1" ht="15" customHeight="1" x14ac:dyDescent="0.25">
      <c r="A10" s="22"/>
      <c r="B10" s="172"/>
      <c r="C10" s="220"/>
      <c r="D10" s="350" t="s">
        <v>95</v>
      </c>
      <c r="E10" s="350"/>
      <c r="F10" s="231"/>
      <c r="G10" s="276"/>
      <c r="H10" s="277"/>
      <c r="I10" s="30"/>
      <c r="J10" s="31"/>
      <c r="K10" s="31"/>
      <c r="L10" s="37"/>
      <c r="M10" s="32"/>
      <c r="N10" s="33"/>
      <c r="O10" s="28"/>
      <c r="P10" s="28"/>
      <c r="Q10" s="28"/>
      <c r="R10" s="187"/>
      <c r="S10" s="28"/>
      <c r="V10" s="280"/>
      <c r="AI10" s="34"/>
      <c r="AJ10" s="35"/>
      <c r="AK10" s="36"/>
      <c r="AL10" s="24"/>
      <c r="AM10" s="25"/>
      <c r="AN10" s="25"/>
      <c r="AO10" s="25"/>
      <c r="AP10" s="25"/>
      <c r="AQ10" s="24"/>
      <c r="AR10" s="26"/>
      <c r="AS10" s="27"/>
      <c r="AT10" s="27"/>
    </row>
    <row r="11" spans="1:48" s="15" customFormat="1" ht="15" customHeight="1" thickBot="1" x14ac:dyDescent="0.25">
      <c r="A11" s="22"/>
      <c r="B11" s="172"/>
      <c r="C11" s="28"/>
      <c r="D11" s="29"/>
      <c r="E11" s="29"/>
      <c r="F11" s="29"/>
      <c r="G11" s="29"/>
      <c r="H11" s="30"/>
      <c r="I11" s="30"/>
      <c r="J11" s="31"/>
      <c r="K11" s="31"/>
      <c r="L11" s="37"/>
      <c r="M11" s="32"/>
      <c r="N11" s="33"/>
      <c r="O11" s="28"/>
      <c r="P11" s="28"/>
      <c r="Q11" s="28"/>
      <c r="R11" s="187"/>
      <c r="S11" s="28"/>
      <c r="T11" s="203" t="s">
        <v>98</v>
      </c>
      <c r="U11" s="204" t="s">
        <v>36</v>
      </c>
      <c r="V11" s="281" t="str">
        <f>IF(AND(I14,hlp),'!I'!C8,"")</f>
        <v/>
      </c>
      <c r="AI11" s="34"/>
      <c r="AJ11" s="35"/>
      <c r="AK11" s="36"/>
      <c r="AL11" s="24"/>
      <c r="AM11" s="25"/>
      <c r="AN11" s="25"/>
      <c r="AO11" s="25"/>
      <c r="AP11" s="25"/>
      <c r="AQ11" s="24"/>
      <c r="AR11" s="26"/>
      <c r="AS11" s="27"/>
      <c r="AT11" s="27"/>
    </row>
    <row r="12" spans="1:48" s="15" customFormat="1" ht="15" customHeight="1" x14ac:dyDescent="0.2">
      <c r="A12" s="37"/>
      <c r="B12" s="172"/>
      <c r="C12" s="22" t="str">
        <f>IF(hlp,'!I'!C6,"")</f>
        <v>Indique los dos valores para X (entre los extremos)</v>
      </c>
      <c r="D12" s="29"/>
      <c r="E12" s="29"/>
      <c r="F12" s="29"/>
      <c r="G12" s="29"/>
      <c r="H12" s="38"/>
      <c r="I12" s="39"/>
      <c r="J12" s="165"/>
      <c r="K12" s="31"/>
      <c r="L12" s="37"/>
      <c r="M12" s="153"/>
      <c r="N12" s="154"/>
      <c r="O12" s="155"/>
      <c r="P12" s="155"/>
      <c r="Q12" s="155"/>
      <c r="R12" s="187"/>
      <c r="S12" s="195"/>
      <c r="V12" s="195" t="str">
        <f>IF(AND(I14,hlp),'!I'!C9,"")</f>
        <v/>
      </c>
      <c r="AI12" s="40" t="s">
        <v>38</v>
      </c>
      <c r="AJ12" s="278">
        <f>(x_2-x_0)/AJ3</f>
        <v>0.27272727272727271</v>
      </c>
      <c r="AK12" s="36">
        <v>3</v>
      </c>
      <c r="AL12" s="24">
        <f>AL13-$AJ$12</f>
        <v>-0.81818181818181812</v>
      </c>
      <c r="AM12" s="25">
        <f t="shared" si="0"/>
        <v>-3.1606611570247933</v>
      </c>
      <c r="AN12" s="25">
        <f t="shared" si="1"/>
        <v>1.0833057851239669</v>
      </c>
      <c r="AO12" s="25">
        <f t="shared" si="2"/>
        <v>-0.11206611570247933</v>
      </c>
      <c r="AP12" s="25">
        <f t="shared" si="3"/>
        <v>2.8760330578512398E-2</v>
      </c>
      <c r="AQ12" s="24">
        <f>AQ13-$AJ$13</f>
        <v>-0.81818181818181812</v>
      </c>
      <c r="AR12" s="26">
        <f t="shared" si="4"/>
        <v>-0.82094128691048818</v>
      </c>
      <c r="AS12" s="27"/>
      <c r="AT12" s="27"/>
    </row>
    <row r="13" spans="1:48" s="23" customFormat="1" x14ac:dyDescent="0.2">
      <c r="A13" s="41"/>
      <c r="B13" s="173">
        <v>1</v>
      </c>
      <c r="C13" s="179" t="s">
        <v>94</v>
      </c>
      <c r="D13" s="180"/>
      <c r="E13" s="180"/>
      <c r="F13" s="180"/>
      <c r="G13" s="180"/>
      <c r="I13" s="184" t="str">
        <f>IF(hlp,'!I'!C7,"Opción (0/1)")</f>
        <v xml:space="preserve"> Seleccione el tipo de ecuación: 0= polinómica, 1= ecuación de Hill</v>
      </c>
      <c r="J13" s="42"/>
      <c r="K13" s="42"/>
      <c r="L13" s="160"/>
      <c r="M13" s="58"/>
      <c r="N13" s="57"/>
      <c r="O13" s="57"/>
      <c r="P13" s="57"/>
      <c r="Q13" s="57"/>
      <c r="R13" s="187"/>
      <c r="S13" s="41"/>
      <c r="AI13" s="47" t="s">
        <v>39</v>
      </c>
      <c r="AJ13" s="48">
        <f>(z_3-z_0)/AJ3</f>
        <v>0.27272727272727271</v>
      </c>
      <c r="AK13" s="36">
        <v>4</v>
      </c>
      <c r="AL13" s="24">
        <f>AL14-$AJ$12</f>
        <v>-0.54545454545454541</v>
      </c>
      <c r="AM13" s="25">
        <f t="shared" si="0"/>
        <v>-2.0895867768595036</v>
      </c>
      <c r="AN13" s="25">
        <f t="shared" si="1"/>
        <v>1.0552066115702479</v>
      </c>
      <c r="AO13" s="25">
        <f t="shared" si="2"/>
        <v>-7.4049586776859494E-2</v>
      </c>
      <c r="AP13" s="25">
        <f t="shared" si="3"/>
        <v>1.884297520661157E-2</v>
      </c>
      <c r="AQ13" s="24">
        <f>AQ14-$AJ$13</f>
        <v>-0.54545454545454541</v>
      </c>
      <c r="AR13" s="26">
        <f t="shared" si="4"/>
        <v>-0.5439435452405782</v>
      </c>
      <c r="AS13" s="49">
        <f>(z_3-z_0)/(AJ3-5)</f>
        <v>0.2857142857142857</v>
      </c>
      <c r="AT13" s="50"/>
    </row>
    <row r="14" spans="1:48" s="23" customFormat="1" x14ac:dyDescent="0.2">
      <c r="A14" s="41"/>
      <c r="B14" s="62"/>
      <c r="C14" s="52" t="s">
        <v>40</v>
      </c>
      <c r="D14" s="53"/>
      <c r="E14" s="53"/>
      <c r="F14" s="54" t="s">
        <v>24</v>
      </c>
      <c r="G14" s="54" t="str">
        <f>IF(I14=1,U11,J14)</f>
        <v xml:space="preserve">Nodos </v>
      </c>
      <c r="I14" s="55">
        <v>0</v>
      </c>
      <c r="J14" s="120" t="s">
        <v>41</v>
      </c>
      <c r="K14" s="164"/>
      <c r="L14" s="152"/>
      <c r="M14" s="57"/>
      <c r="N14" s="57"/>
      <c r="O14" s="57"/>
      <c r="P14" s="58"/>
      <c r="Q14" s="58"/>
      <c r="R14" s="187"/>
      <c r="S14" s="41"/>
      <c r="AI14" s="59"/>
      <c r="AJ14" s="26"/>
      <c r="AK14" s="36">
        <v>5</v>
      </c>
      <c r="AL14" s="24">
        <f>AL15-$AJ$12</f>
        <v>-0.27272727272727271</v>
      </c>
      <c r="AM14" s="25">
        <f t="shared" si="0"/>
        <v>-1.0360330578512396</v>
      </c>
      <c r="AN14" s="25">
        <f t="shared" si="1"/>
        <v>1.0274380165289256</v>
      </c>
      <c r="AO14" s="25">
        <f t="shared" si="2"/>
        <v>-3.6694214876033054E-2</v>
      </c>
      <c r="AP14" s="25">
        <f t="shared" si="3"/>
        <v>9.2561983471074367E-3</v>
      </c>
      <c r="AQ14" s="24">
        <f>AQ15-$AJ$13</f>
        <v>-0.27272727272727271</v>
      </c>
      <c r="AR14" s="26">
        <f t="shared" si="4"/>
        <v>-0.2702931785495245</v>
      </c>
      <c r="AS14" s="50"/>
      <c r="AT14" s="50"/>
    </row>
    <row r="15" spans="1:48" s="23" customFormat="1" x14ac:dyDescent="0.2">
      <c r="A15" s="41"/>
      <c r="B15" s="62"/>
      <c r="C15" s="56" t="s">
        <v>42</v>
      </c>
      <c r="D15" s="51"/>
      <c r="E15" s="60">
        <v>0</v>
      </c>
      <c r="F15" s="283">
        <f>F8</f>
        <v>0</v>
      </c>
      <c r="G15" s="182">
        <f>IF($P$22=1,U21,J15)</f>
        <v>0</v>
      </c>
      <c r="J15" s="140">
        <f>Simulación!G7</f>
        <v>0</v>
      </c>
      <c r="K15" s="61"/>
      <c r="L15" s="152"/>
      <c r="M15" s="63" t="s">
        <v>43</v>
      </c>
      <c r="N15" s="57">
        <f xml:space="preserve"> ((z - z_1) * (z - z_2)* (z - z_3)) / ((z_0 - z_1) * (z_0 - z_2)*(z_0 - z_3))</f>
        <v>-4.8215783350918487E-2</v>
      </c>
      <c r="O15" s="63" t="s">
        <v>0</v>
      </c>
      <c r="P15" s="64">
        <f>-((z_1*z_2*z_3*t_0)/((z_0 - z_1)*(z_0 - z_2)*(z_0 - z_3))) - (
 z_0*z_2*z_3*t_1)/((-z_0 + z_1)*(z_1 - z_2)*(z_1 - z_3)) - (
 z_0*z_1*z_3*t_2)/((-z_0 + z_2)*(-z_1 + z_2)*(z_2 - z_3)) - (
 z_0*z_1*z_2*t_3)/((-z_0 + z_3)*(-z_1 + z_3)*(-z_2 + z_3))</f>
        <v>0</v>
      </c>
      <c r="Q15" s="64"/>
      <c r="R15" s="188"/>
      <c r="S15" s="41"/>
      <c r="T15" s="23" t="s">
        <v>44</v>
      </c>
      <c r="U15" s="65">
        <v>7</v>
      </c>
      <c r="AI15" s="59"/>
      <c r="AJ15" s="66" t="s">
        <v>45</v>
      </c>
      <c r="AK15" s="67">
        <v>6</v>
      </c>
      <c r="AL15" s="68">
        <f>x_0</f>
        <v>0</v>
      </c>
      <c r="AM15" s="69">
        <f t="shared" si="0"/>
        <v>0</v>
      </c>
      <c r="AN15" s="69">
        <f t="shared" si="1"/>
        <v>1</v>
      </c>
      <c r="AO15" s="69">
        <f t="shared" si="2"/>
        <v>0</v>
      </c>
      <c r="AP15" s="69">
        <f t="shared" si="3"/>
        <v>0</v>
      </c>
      <c r="AQ15" s="70">
        <f>z_0</f>
        <v>0</v>
      </c>
      <c r="AR15" s="71">
        <f t="shared" si="4"/>
        <v>0</v>
      </c>
      <c r="AS15" s="50">
        <v>0</v>
      </c>
      <c r="AT15" s="50">
        <f t="shared" ref="AT15:AT46" si="5">(vm*AS15^h)/(k^h+AS15^h)</f>
        <v>0</v>
      </c>
      <c r="AU15" s="23">
        <f t="shared" ref="AU15:AU78" si="6">$U$39+(AT15-$V$39)*$U$42</f>
        <v>0</v>
      </c>
      <c r="AV15" s="23">
        <f t="shared" ref="AV15:AV78" si="7">$U$39+(AR15-$V$39)*$U$42</f>
        <v>0</v>
      </c>
    </row>
    <row r="16" spans="1:48" x14ac:dyDescent="0.2">
      <c r="A16" s="72"/>
      <c r="C16" s="56" t="s">
        <v>46</v>
      </c>
      <c r="E16" s="60">
        <f>(z_3-z_0)*0.3333</f>
        <v>9.9989999999999988</v>
      </c>
      <c r="F16" s="73">
        <f>(z_3-z_0)*0.333</f>
        <v>9.99</v>
      </c>
      <c r="G16" s="183">
        <f>IF($P$22=1,U22,J16)</f>
        <v>7.5</v>
      </c>
      <c r="I16" s="51" t="str">
        <f>IF(I14=0,"&lt;-","")</f>
        <v>&lt;-</v>
      </c>
      <c r="J16" s="74">
        <v>7.5</v>
      </c>
      <c r="K16" s="61"/>
      <c r="L16" s="152"/>
      <c r="M16" s="63" t="s">
        <v>47</v>
      </c>
      <c r="N16" s="57">
        <f xml:space="preserve"> ((z - z_0) * (z - z_2)* (z - z_3)) / ((z_1 - z_0) * (z_1 -z_2)* (z_1 -z_3))</f>
        <v>0.86313470162086403</v>
      </c>
      <c r="O16" s="63" t="s">
        <v>1</v>
      </c>
      <c r="P16" s="64">
        <f xml:space="preserve"> ((z_1*z_2*t_0)/((z_0 - z_1)*(z_0 - z_2)*(z_0 - z_3)) + (
    z_1*z_3*t_0)/((z_0 - z_1)*(z_0 - z_2)*(z_0 - z_3)) + (
    z_2*z_3*t_0)/((z_0 - z_1)*(z_0 - z_2)*(z_0 - z_3)) + (
    z_0*z_2*t_1)/((-z_0 + z_1)*(z_1 - z_2)*(z_1 - z_3)) + (
    z_0*z_3*t_1)/((-z_0 + z_1)*(z_1 - z_2)*(z_1 - z_3)) + (
    z_2*z_3*t_1)/((-z_0 + z_1)*(z_1 - z_2)*(z_1 - z_3)) + (
    z_0*z_1*t_2)/((-z_0 + z_2)*(-z_1 + z_2)*(z_2 - z_3)) + (
    z_0*z_3*t_2)/((-z_0 + z_2)*(-z_1 + z_2)*(z_2 - z_3)) + (
    z_1*z_3*t_2)/((-z_0 + z_2)*(-z_1 + z_2)*(z_2 - z_3)) + (
    z_0*z_1*t_3)/((-z_0 + z_3)*(-z_1 + z_3)*(-z_2 + z_3)) + (
    z_0*z_2*t_3)/((-z_0 + z_3)*(-z_1 + z_3)*(-z_2 + z_3)) + (
    z_1*z_2*t_3)/((-z_0 + z_3)*(-z_1 + z_3)*(-z_2 + z_3)))</f>
        <v>0.98490814922329728</v>
      </c>
      <c r="Q16" s="64"/>
      <c r="R16" s="188"/>
      <c r="S16" s="72"/>
      <c r="T16" s="23" t="s">
        <v>141</v>
      </c>
      <c r="U16" s="65">
        <v>8</v>
      </c>
      <c r="AI16" s="59"/>
      <c r="AJ16" s="26"/>
      <c r="AK16" s="36">
        <v>7</v>
      </c>
      <c r="AL16" s="75">
        <f t="shared" ref="AL16:AL79" si="8">AL15+$AJ$12</f>
        <v>0.27272727272727271</v>
      </c>
      <c r="AM16" s="25">
        <f t="shared" si="0"/>
        <v>1.0185123966942147</v>
      </c>
      <c r="AN16" s="25">
        <f t="shared" si="1"/>
        <v>0.97289256198347096</v>
      </c>
      <c r="AO16" s="25">
        <f t="shared" si="2"/>
        <v>3.6033057851239662E-2</v>
      </c>
      <c r="AP16" s="25">
        <f t="shared" si="3"/>
        <v>-8.9256198347107425E-3</v>
      </c>
      <c r="AQ16" s="75">
        <f t="shared" ref="AQ16:AQ79" si="9">AQ15+$AJ$13</f>
        <v>0.27272727272727271</v>
      </c>
      <c r="AR16" s="26">
        <f t="shared" si="4"/>
        <v>0.26692617724532242</v>
      </c>
      <c r="AS16" s="76">
        <f>AS15+$AS$13</f>
        <v>0.2857142857142857</v>
      </c>
      <c r="AT16" s="50">
        <f t="shared" si="5"/>
        <v>3.1886302555459377E-4</v>
      </c>
      <c r="AU16" s="23">
        <f t="shared" si="6"/>
        <v>1.3665558238054019E-3</v>
      </c>
      <c r="AV16" s="23">
        <f t="shared" si="7"/>
        <v>1.1439693310513817</v>
      </c>
    </row>
    <row r="17" spans="1:48" ht="12.75" customHeight="1" x14ac:dyDescent="0.2">
      <c r="A17" s="72"/>
      <c r="C17" s="56" t="s">
        <v>48</v>
      </c>
      <c r="E17" s="60">
        <f>(z_3-z_0)*0.6666</f>
        <v>19.997999999999998</v>
      </c>
      <c r="F17" s="73">
        <f>(z_3-z_0)*0.666</f>
        <v>19.98</v>
      </c>
      <c r="G17" s="183">
        <f>IF($P$22=1,U23,J17)</f>
        <v>10</v>
      </c>
      <c r="J17" s="74">
        <v>10</v>
      </c>
      <c r="K17" s="61"/>
      <c r="L17" s="152"/>
      <c r="M17" s="63" t="s">
        <v>49</v>
      </c>
      <c r="N17" s="57">
        <f>((z - z_0) * (z - z_1))* (z - z_3) / ((z_2 - z_0) * (z_2 - z_1)* (z_2 - z_3))</f>
        <v>0.21708065080779113</v>
      </c>
      <c r="O17" s="63" t="s">
        <v>2</v>
      </c>
      <c r="P17" s="64">
        <f xml:space="preserve"> (-((z_1*t_0)/((z_0 - z_1)*(z_0 - z_2)*(z_0 - z_3))) - (
    z_2*t_0)/((z_0 - z_1)*(z_0 - z_2)*(z_0 - z_3)) - (
    z_3*t_0)/((z_0 - z_1)*(z_0 - z_2)*(z_0 - z_3)) - (
    z_0*t_1)/((-z_0 + z_1)*(z_1 - z_2)*(z_1 - z_3)) - (
    z_2*t_1)/((-z_0 + z_1)*(z_1 - z_2)*(z_1 - z_3)) - (
    z_3*t_1)/((-z_0 + z_1)*(z_1 - z_2)*(z_1 - z_3)) - (
    z_0*t_2)/((-z_0 + z_2)*(-z_1 + z_2)*(z_2 - z_3)) - (
    z_1*t_2)/((-z_0 + z_2)*(-z_1 + z_2)*(z_2 - z_3)) - (
    z_3*t_2)/((-z_0 + z_2)*(-z_1 + z_2)*(z_2 - z_3)) - (
    z_0*t_3)/((-z_0 + z_3)*(-z_1 + z_3)*(-z_2 + z_3)) - (
    z_1*t_3)/((-z_0 + z_3)*(-z_1 + z_3)*(-z_2 + z_3)) - (
    z_2*t_3)/((-z_0 + z_3)*(-z_1 + z_3)*(-z_2 + z_3)))</f>
        <v>-2.2633730989358808E-2</v>
      </c>
      <c r="Q17" s="64"/>
      <c r="R17" s="188"/>
      <c r="S17" s="72"/>
      <c r="T17" s="53" t="s">
        <v>50</v>
      </c>
      <c r="U17" s="77">
        <v>3</v>
      </c>
      <c r="AI17" s="59"/>
      <c r="AJ17" s="26"/>
      <c r="AK17" s="36">
        <v>8</v>
      </c>
      <c r="AL17" s="26">
        <f t="shared" si="8"/>
        <v>0.54545454545454541</v>
      </c>
      <c r="AM17" s="25">
        <f t="shared" si="0"/>
        <v>2.0195041322314045</v>
      </c>
      <c r="AN17" s="25">
        <f t="shared" si="1"/>
        <v>0.94611570247933885</v>
      </c>
      <c r="AO17" s="25">
        <f t="shared" si="2"/>
        <v>7.140495867768594E-2</v>
      </c>
      <c r="AP17" s="25">
        <f t="shared" si="3"/>
        <v>-1.7520661157024792E-2</v>
      </c>
      <c r="AQ17" s="75">
        <f t="shared" si="9"/>
        <v>0.54545454545454541</v>
      </c>
      <c r="AR17" s="26">
        <f t="shared" si="4"/>
        <v>0.53047554002376962</v>
      </c>
      <c r="AS17" s="76">
        <f t="shared" ref="AS17:AS80" si="10">AS16+$AS$13</f>
        <v>0.5714285714285714</v>
      </c>
      <c r="AT17" s="50">
        <f t="shared" si="5"/>
        <v>2.5500910746812377E-3</v>
      </c>
      <c r="AU17" s="23">
        <f t="shared" si="6"/>
        <v>1.0928961748633876E-2</v>
      </c>
      <c r="AV17" s="23">
        <f t="shared" si="7"/>
        <v>2.2734666001018695</v>
      </c>
    </row>
    <row r="18" spans="1:48" x14ac:dyDescent="0.2">
      <c r="A18" s="72"/>
      <c r="C18" s="78" t="s">
        <v>51</v>
      </c>
      <c r="D18" s="53"/>
      <c r="E18" s="79">
        <v>7</v>
      </c>
      <c r="F18" s="80">
        <f>F9</f>
        <v>30</v>
      </c>
      <c r="G18" s="81">
        <f>IF($P$22=1,U24,J18)</f>
        <v>7</v>
      </c>
      <c r="H18" s="53"/>
      <c r="J18" s="139">
        <f>Simulación!G8</f>
        <v>7</v>
      </c>
      <c r="K18" s="61"/>
      <c r="L18" s="146" t="str">
        <f>G14</f>
        <v xml:space="preserve">Nodos </v>
      </c>
      <c r="M18" s="63" t="s">
        <v>52</v>
      </c>
      <c r="N18" s="57">
        <f>((z - z_0) * (z - z_1))* (z - z_2) / ((z_3 - z_0) * (z_3 - z_1)* (z_3 - z_2))</f>
        <v>-3.1999569077736587E-2</v>
      </c>
      <c r="O18" s="63" t="s">
        <v>53</v>
      </c>
      <c r="P18" s="82">
        <f xml:space="preserve"> (t_0/((z_0 - z_1)*(z_0 - z_2)*(z_0 - z_3)) +
    t_1/((-z_0 + z_1)*(z_1 - z_2)*(z_1 - z_3)) +
    t_2/((-z_0 + z_2)*(-z_1 + z_2)*(z_2 - z_3)) +
    t_3/((-z_0 + z_3)*(-z_1 + z_3)*(-z_2 + z_3)))</f>
        <v>-8.0625429121333704E-5</v>
      </c>
      <c r="Q18" s="82"/>
      <c r="R18" s="188"/>
      <c r="S18" s="72"/>
      <c r="AI18" s="59"/>
      <c r="AJ18" s="40"/>
      <c r="AK18" s="36">
        <v>9</v>
      </c>
      <c r="AL18" s="26">
        <f t="shared" si="8"/>
        <v>0.81818181818181812</v>
      </c>
      <c r="AM18" s="25">
        <f t="shared" si="0"/>
        <v>3.0029752066115702</v>
      </c>
      <c r="AN18" s="25">
        <f t="shared" si="1"/>
        <v>0.91966942148760333</v>
      </c>
      <c r="AO18" s="25">
        <f t="shared" si="2"/>
        <v>0.10611570247933884</v>
      </c>
      <c r="AP18" s="25">
        <f t="shared" si="3"/>
        <v>-2.5785123966942148E-2</v>
      </c>
      <c r="AQ18" s="75">
        <f t="shared" si="9"/>
        <v>0.81818181818181812</v>
      </c>
      <c r="AR18" s="26">
        <f t="shared" si="4"/>
        <v>0.79063827517266905</v>
      </c>
      <c r="AS18" s="76">
        <f t="shared" si="10"/>
        <v>0.8571428571428571</v>
      </c>
      <c r="AT18" s="50">
        <f t="shared" si="5"/>
        <v>8.5991173392784004E-3</v>
      </c>
      <c r="AU18" s="23">
        <f t="shared" si="6"/>
        <v>3.6853360025478857E-2</v>
      </c>
      <c r="AV18" s="23">
        <f t="shared" si="7"/>
        <v>3.3884497507400102</v>
      </c>
    </row>
    <row r="19" spans="1:48" x14ac:dyDescent="0.2">
      <c r="A19" s="72"/>
      <c r="C19" s="51" t="str">
        <f>C35</f>
        <v>Valor a interpolar:</v>
      </c>
      <c r="F19" s="83">
        <v>12</v>
      </c>
      <c r="G19" s="84">
        <f>IF(ISERROR(N20),"-",N20)</f>
        <v>8.4203197866902357</v>
      </c>
      <c r="I19" s="46"/>
      <c r="J19" s="56"/>
      <c r="K19" s="56"/>
      <c r="L19" s="152"/>
      <c r="M19" s="57"/>
      <c r="N19" s="57"/>
      <c r="O19" s="63" t="s">
        <v>89</v>
      </c>
      <c r="P19" s="57"/>
      <c r="Q19" s="57"/>
      <c r="R19" s="187"/>
      <c r="S19" s="72"/>
      <c r="T19" s="349" t="s">
        <v>54</v>
      </c>
      <c r="U19" s="349"/>
      <c r="AI19" s="59"/>
      <c r="AJ19" s="26"/>
      <c r="AK19" s="36">
        <v>10</v>
      </c>
      <c r="AL19" s="26">
        <f t="shared" si="8"/>
        <v>1.0909090909090908</v>
      </c>
      <c r="AM19" s="25">
        <f t="shared" si="0"/>
        <v>3.9689256198347107</v>
      </c>
      <c r="AN19" s="25">
        <f t="shared" si="1"/>
        <v>0.89355371900826452</v>
      </c>
      <c r="AO19" s="25">
        <f t="shared" si="2"/>
        <v>0.14016528925619834</v>
      </c>
      <c r="AP19" s="25">
        <f t="shared" si="3"/>
        <v>-3.3719008264462808E-2</v>
      </c>
      <c r="AQ19" s="75">
        <f t="shared" si="9"/>
        <v>1.0909090909090908</v>
      </c>
      <c r="AR19" s="26">
        <f t="shared" si="4"/>
        <v>1.0474045695293475</v>
      </c>
      <c r="AS19" s="76">
        <f t="shared" si="10"/>
        <v>1.1428571428571428</v>
      </c>
      <c r="AT19" s="50">
        <f t="shared" si="5"/>
        <v>2.034883720930232E-2</v>
      </c>
      <c r="AU19" s="23">
        <f t="shared" si="6"/>
        <v>8.720930232558137E-2</v>
      </c>
      <c r="AV19" s="23">
        <f t="shared" si="7"/>
        <v>4.4888767265543459</v>
      </c>
    </row>
    <row r="20" spans="1:48" x14ac:dyDescent="0.2">
      <c r="A20" s="72"/>
      <c r="J20" s="56"/>
      <c r="K20" s="56"/>
      <c r="L20" s="152"/>
      <c r="M20" s="57"/>
      <c r="N20" s="156">
        <f>t_0 * M_0 + t_1 * M_1 + t_2 * M_2 + t_3 * M_3</f>
        <v>8.4203197866902357</v>
      </c>
      <c r="O20" s="63" t="s">
        <v>40</v>
      </c>
      <c r="P20" s="157">
        <v>0</v>
      </c>
      <c r="Q20" s="157"/>
      <c r="R20" s="189"/>
      <c r="S20" s="86"/>
      <c r="T20" s="87" t="s">
        <v>24</v>
      </c>
      <c r="U20" s="87" t="s">
        <v>22</v>
      </c>
      <c r="AI20" s="59"/>
      <c r="AJ20" s="26"/>
      <c r="AK20" s="36">
        <v>11</v>
      </c>
      <c r="AL20" s="26">
        <f t="shared" si="8"/>
        <v>1.3636363636363635</v>
      </c>
      <c r="AM20" s="25">
        <f t="shared" si="0"/>
        <v>4.9173553719008254</v>
      </c>
      <c r="AN20" s="25">
        <f t="shared" si="1"/>
        <v>0.86776859504132242</v>
      </c>
      <c r="AO20" s="25">
        <f t="shared" si="2"/>
        <v>0.17355371900826444</v>
      </c>
      <c r="AP20" s="25">
        <f t="shared" si="3"/>
        <v>-4.1322314049586778E-2</v>
      </c>
      <c r="AQ20" s="75">
        <f t="shared" si="9"/>
        <v>1.3636363636363635</v>
      </c>
      <c r="AR20" s="26">
        <f t="shared" si="4"/>
        <v>1.3007646099311321</v>
      </c>
      <c r="AS20" s="76">
        <f t="shared" si="10"/>
        <v>1.4285714285714284</v>
      </c>
      <c r="AT20" s="50">
        <f t="shared" si="5"/>
        <v>3.9634008243873704E-2</v>
      </c>
      <c r="AU20" s="23">
        <f t="shared" si="6"/>
        <v>0.16986003533088731</v>
      </c>
      <c r="AV20" s="23">
        <f t="shared" si="7"/>
        <v>5.5747054711334227</v>
      </c>
    </row>
    <row r="21" spans="1:48" x14ac:dyDescent="0.2">
      <c r="A21" s="72"/>
      <c r="C21" s="52" t="s">
        <v>163</v>
      </c>
      <c r="D21" s="53"/>
      <c r="E21" s="53"/>
      <c r="F21" s="53"/>
      <c r="G21" s="53"/>
      <c r="H21" s="88"/>
      <c r="I21" s="45"/>
      <c r="J21" s="56"/>
      <c r="K21" s="56"/>
      <c r="L21" s="152"/>
      <c r="M21" s="57"/>
      <c r="N21" s="158">
        <f>B_3*z^3+B_2*(z^2)+B_1*z+b_0</f>
        <v>8.4203197866902357</v>
      </c>
      <c r="O21" s="63" t="s">
        <v>36</v>
      </c>
      <c r="P21" s="157">
        <v>1</v>
      </c>
      <c r="Q21" s="157"/>
      <c r="R21" s="189"/>
      <c r="S21" s="72"/>
      <c r="T21" s="89">
        <f>z_0</f>
        <v>0</v>
      </c>
      <c r="U21" s="89">
        <f>(vm*T21^h)/(k^h+T21^h)</f>
        <v>0</v>
      </c>
      <c r="AI21" s="59"/>
      <c r="AJ21" s="26"/>
      <c r="AK21" s="36">
        <v>12</v>
      </c>
      <c r="AL21" s="26">
        <f t="shared" si="8"/>
        <v>1.6363636363636362</v>
      </c>
      <c r="AM21" s="25">
        <f t="shared" si="0"/>
        <v>5.848264462809917</v>
      </c>
      <c r="AN21" s="25">
        <f t="shared" si="1"/>
        <v>0.8423140495867768</v>
      </c>
      <c r="AO21" s="25">
        <f t="shared" si="2"/>
        <v>0.20628099173553718</v>
      </c>
      <c r="AP21" s="25">
        <f t="shared" si="3"/>
        <v>-4.8595041322314042E-2</v>
      </c>
      <c r="AQ21" s="75">
        <f t="shared" si="9"/>
        <v>1.6363636363636362</v>
      </c>
      <c r="AR21" s="26">
        <f t="shared" si="4"/>
        <v>1.55070858321535</v>
      </c>
      <c r="AS21" s="76">
        <f t="shared" si="10"/>
        <v>1.714285714285714</v>
      </c>
      <c r="AT21" s="50">
        <f t="shared" si="5"/>
        <v>6.820642367376395E-2</v>
      </c>
      <c r="AU21" s="23">
        <f t="shared" si="6"/>
        <v>0.2923132443161312</v>
      </c>
      <c r="AV21" s="23">
        <f t="shared" si="7"/>
        <v>6.6458939280657852</v>
      </c>
    </row>
    <row r="22" spans="1:48" x14ac:dyDescent="0.2">
      <c r="A22" s="72"/>
      <c r="F22" s="56" t="s">
        <v>55</v>
      </c>
      <c r="G22" s="90">
        <f>b_0</f>
        <v>0</v>
      </c>
      <c r="H22" s="91" t="s">
        <v>56</v>
      </c>
      <c r="I22" s="91"/>
      <c r="J22" s="56"/>
      <c r="K22" s="56"/>
      <c r="L22" s="152"/>
      <c r="M22" s="57"/>
      <c r="N22" s="57"/>
      <c r="O22" s="63" t="s">
        <v>90</v>
      </c>
      <c r="P22" s="57">
        <f>I14</f>
        <v>0</v>
      </c>
      <c r="Q22" s="57"/>
      <c r="R22" s="187"/>
      <c r="S22" s="72"/>
      <c r="T22" s="89">
        <f>z_1</f>
        <v>9.99</v>
      </c>
      <c r="U22" s="89">
        <f>(vm*T22^h)/(k^h+T22^h)</f>
        <v>4.6249218839358983</v>
      </c>
      <c r="AI22" s="59"/>
      <c r="AJ22" s="26"/>
      <c r="AK22" s="36">
        <v>13</v>
      </c>
      <c r="AL22" s="26">
        <f t="shared" si="8"/>
        <v>1.9090909090909089</v>
      </c>
      <c r="AM22" s="25">
        <f t="shared" si="0"/>
        <v>6.7616528925619832</v>
      </c>
      <c r="AN22" s="25">
        <f t="shared" si="1"/>
        <v>0.81719008264462811</v>
      </c>
      <c r="AO22" s="25">
        <f t="shared" si="2"/>
        <v>0.23834710743801651</v>
      </c>
      <c r="AP22" s="25">
        <f t="shared" si="3"/>
        <v>-5.5537190082644627E-2</v>
      </c>
      <c r="AQ22" s="75">
        <f t="shared" si="9"/>
        <v>1.9090909090909089</v>
      </c>
      <c r="AR22" s="26">
        <f t="shared" si="4"/>
        <v>1.7972266762193281</v>
      </c>
      <c r="AS22" s="76">
        <f t="shared" si="10"/>
        <v>1.9999999999999996</v>
      </c>
      <c r="AT22" s="50">
        <f t="shared" si="5"/>
        <v>0.10769230769230763</v>
      </c>
      <c r="AU22" s="23">
        <f t="shared" si="6"/>
        <v>0.46153846153846123</v>
      </c>
      <c r="AV22" s="23">
        <f t="shared" si="7"/>
        <v>7.7024000409399775</v>
      </c>
    </row>
    <row r="23" spans="1:48" x14ac:dyDescent="0.2">
      <c r="A23" s="72"/>
      <c r="F23" s="51" t="s">
        <v>57</v>
      </c>
      <c r="G23" s="92">
        <f>B_1</f>
        <v>0.98490814922329728</v>
      </c>
      <c r="H23" s="91" t="s">
        <v>58</v>
      </c>
      <c r="I23" s="91"/>
      <c r="J23" s="56"/>
      <c r="K23" s="56"/>
      <c r="L23" s="152"/>
      <c r="M23" s="57"/>
      <c r="N23" s="57"/>
      <c r="O23" s="57"/>
      <c r="P23" s="57"/>
      <c r="Q23" s="57"/>
      <c r="R23" s="187"/>
      <c r="S23" s="72"/>
      <c r="T23" s="89">
        <f>z_2</f>
        <v>19.98</v>
      </c>
      <c r="U23" s="89">
        <f>(vm*T23^h)/(k^h+T23^h)</f>
        <v>6.577758026676416</v>
      </c>
      <c r="AI23" s="59"/>
      <c r="AJ23" s="26"/>
      <c r="AK23" s="36">
        <v>14</v>
      </c>
      <c r="AL23" s="26">
        <f t="shared" si="8"/>
        <v>2.1818181818181817</v>
      </c>
      <c r="AM23" s="25">
        <f t="shared" si="0"/>
        <v>7.6575206611570241</v>
      </c>
      <c r="AN23" s="25">
        <f t="shared" si="1"/>
        <v>0.79239669421487613</v>
      </c>
      <c r="AO23" s="25">
        <f t="shared" si="2"/>
        <v>0.26975206611570246</v>
      </c>
      <c r="AP23" s="25">
        <f t="shared" si="3"/>
        <v>-6.2148760330578506E-2</v>
      </c>
      <c r="AQ23" s="75">
        <f t="shared" si="9"/>
        <v>2.1818181818181817</v>
      </c>
      <c r="AR23" s="26">
        <f t="shared" si="4"/>
        <v>2.0403090757803941</v>
      </c>
      <c r="AS23" s="76">
        <f t="shared" si="10"/>
        <v>2.2857142857142851</v>
      </c>
      <c r="AT23" s="50">
        <f t="shared" si="5"/>
        <v>0.15954415954415946</v>
      </c>
      <c r="AU23" s="23">
        <f t="shared" si="6"/>
        <v>0.68376068376068333</v>
      </c>
      <c r="AV23" s="23">
        <f t="shared" si="7"/>
        <v>8.7441817533445452</v>
      </c>
    </row>
    <row r="24" spans="1:48" s="46" customFormat="1" x14ac:dyDescent="0.2">
      <c r="A24" s="72"/>
      <c r="B24" s="62"/>
      <c r="C24" s="43"/>
      <c r="D24" s="43"/>
      <c r="E24" s="43"/>
      <c r="F24" s="43" t="s">
        <v>59</v>
      </c>
      <c r="G24" s="92">
        <f>B_2</f>
        <v>-2.2633730989358808E-2</v>
      </c>
      <c r="H24" s="93" t="s">
        <v>60</v>
      </c>
      <c r="I24" s="93"/>
      <c r="J24" s="56"/>
      <c r="K24" s="56"/>
      <c r="L24" s="125"/>
      <c r="M24" s="57"/>
      <c r="N24" s="57"/>
      <c r="O24" s="57"/>
      <c r="P24" s="57"/>
      <c r="Q24" s="57"/>
      <c r="R24" s="187"/>
      <c r="S24" s="72"/>
      <c r="T24" s="94">
        <f>z_3</f>
        <v>30</v>
      </c>
      <c r="U24" s="94">
        <f>(vm*T24^h)/(k^h+T24^h)</f>
        <v>6.8697295725501597</v>
      </c>
      <c r="V24" s="51"/>
      <c r="W24" s="51"/>
      <c r="X24" s="51"/>
      <c r="Y24" s="51"/>
      <c r="Z24" s="51"/>
      <c r="AA24" s="51"/>
      <c r="AB24" s="51"/>
      <c r="AC24" s="51"/>
      <c r="AD24" s="51"/>
      <c r="AJ24" s="26"/>
      <c r="AK24" s="36">
        <v>15</v>
      </c>
      <c r="AL24" s="26">
        <f t="shared" si="8"/>
        <v>2.4545454545454541</v>
      </c>
      <c r="AM24" s="25">
        <f t="shared" si="0"/>
        <v>8.5358677685950397</v>
      </c>
      <c r="AN24" s="25">
        <f t="shared" si="1"/>
        <v>0.76793388429752074</v>
      </c>
      <c r="AO24" s="25">
        <f t="shared" si="2"/>
        <v>0.30049586776859499</v>
      </c>
      <c r="AP24" s="25">
        <f t="shared" si="3"/>
        <v>-6.8429752066115693E-2</v>
      </c>
      <c r="AQ24" s="75">
        <f t="shared" si="9"/>
        <v>2.4545454545454541</v>
      </c>
      <c r="AR24" s="26">
        <f t="shared" si="4"/>
        <v>2.2799459687358743</v>
      </c>
      <c r="AS24" s="76">
        <f t="shared" si="10"/>
        <v>2.5714285714285707</v>
      </c>
      <c r="AT24" s="50">
        <f t="shared" si="5"/>
        <v>0.2249900798024777</v>
      </c>
      <c r="AU24" s="23">
        <f t="shared" si="6"/>
        <v>0.96424319915347589</v>
      </c>
      <c r="AV24" s="23">
        <f t="shared" si="7"/>
        <v>9.7711970088680324</v>
      </c>
    </row>
    <row r="25" spans="1:48" s="46" customFormat="1" ht="14.25" x14ac:dyDescent="0.2">
      <c r="A25" s="72"/>
      <c r="B25" s="62"/>
      <c r="C25" s="53"/>
      <c r="D25" s="53"/>
      <c r="E25" s="53"/>
      <c r="F25" s="95" t="s">
        <v>61</v>
      </c>
      <c r="G25" s="96">
        <f>B_3</f>
        <v>-8.0625429121333704E-5</v>
      </c>
      <c r="H25" s="97" t="s">
        <v>62</v>
      </c>
      <c r="I25" s="98"/>
      <c r="J25" s="56"/>
      <c r="K25" s="56"/>
      <c r="L25" s="123"/>
      <c r="M25" s="57"/>
      <c r="N25" s="57"/>
      <c r="O25" s="57"/>
      <c r="P25" s="57"/>
      <c r="Q25" s="57"/>
      <c r="R25" s="187"/>
      <c r="S25" s="72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J25" s="26"/>
      <c r="AK25" s="36">
        <v>16</v>
      </c>
      <c r="AL25" s="26">
        <f t="shared" si="8"/>
        <v>2.7272727272727266</v>
      </c>
      <c r="AM25" s="25">
        <f t="shared" si="0"/>
        <v>9.3966942148760317</v>
      </c>
      <c r="AN25" s="25">
        <f t="shared" si="1"/>
        <v>0.74380165289256206</v>
      </c>
      <c r="AO25" s="25">
        <f t="shared" si="2"/>
        <v>0.33057851239669417</v>
      </c>
      <c r="AP25" s="25">
        <f t="shared" si="3"/>
        <v>-7.4380165289256187E-2</v>
      </c>
      <c r="AQ25" s="75">
        <f t="shared" si="9"/>
        <v>2.7272727272727266</v>
      </c>
      <c r="AR25" s="26">
        <f t="shared" si="4"/>
        <v>2.5161275419230953</v>
      </c>
      <c r="AS25" s="76">
        <f t="shared" si="10"/>
        <v>2.8571428571428563</v>
      </c>
      <c r="AT25" s="50">
        <f t="shared" si="5"/>
        <v>0.30498431509236634</v>
      </c>
      <c r="AU25" s="23">
        <f t="shared" si="6"/>
        <v>1.3070756361101414</v>
      </c>
      <c r="AV25" s="23">
        <f t="shared" si="7"/>
        <v>10.78340375109898</v>
      </c>
    </row>
    <row r="26" spans="1:48" s="46" customFormat="1" x14ac:dyDescent="0.2">
      <c r="A26" s="72"/>
      <c r="B26" s="62"/>
      <c r="C26" s="51"/>
      <c r="D26" s="51"/>
      <c r="E26" s="101" t="str">
        <f>E41</f>
        <v>En</v>
      </c>
      <c r="F26" s="51" t="str">
        <f>F41</f>
        <v>x =</v>
      </c>
      <c r="G26" s="51">
        <f>z</f>
        <v>12</v>
      </c>
      <c r="H26" s="51"/>
      <c r="I26" s="51"/>
      <c r="J26" s="51"/>
      <c r="K26" s="51"/>
      <c r="L26" s="125"/>
      <c r="M26" s="57"/>
      <c r="N26" s="57"/>
      <c r="O26" s="57"/>
      <c r="P26" s="57"/>
      <c r="Q26" s="57"/>
      <c r="R26" s="187"/>
      <c r="S26" s="72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J26" s="26"/>
      <c r="AK26" s="36">
        <v>17</v>
      </c>
      <c r="AL26" s="26">
        <f t="shared" si="8"/>
        <v>2.9999999999999991</v>
      </c>
      <c r="AM26" s="25">
        <f t="shared" si="0"/>
        <v>10.239999999999997</v>
      </c>
      <c r="AN26" s="25">
        <f t="shared" si="1"/>
        <v>0.72</v>
      </c>
      <c r="AO26" s="25">
        <f t="shared" si="2"/>
        <v>0.35999999999999988</v>
      </c>
      <c r="AP26" s="25">
        <f t="shared" si="3"/>
        <v>-7.9999999999999974E-2</v>
      </c>
      <c r="AQ26" s="75">
        <f t="shared" si="9"/>
        <v>2.9999999999999991</v>
      </c>
      <c r="AR26" s="26">
        <f t="shared" si="4"/>
        <v>2.7488439821793862</v>
      </c>
      <c r="AS26" s="76">
        <f t="shared" si="10"/>
        <v>3.1428571428571419</v>
      </c>
      <c r="AT26" s="50">
        <f t="shared" si="5"/>
        <v>0.40016320920843501</v>
      </c>
      <c r="AU26" s="23">
        <f t="shared" si="6"/>
        <v>1.7149851823218643</v>
      </c>
      <c r="AV26" s="23">
        <f t="shared" si="7"/>
        <v>11.78075992362594</v>
      </c>
    </row>
    <row r="27" spans="1:48" s="46" customFormat="1" x14ac:dyDescent="0.2">
      <c r="A27" s="72"/>
      <c r="B27" s="62"/>
      <c r="C27" s="53"/>
      <c r="D27" s="53"/>
      <c r="E27" s="87" t="str">
        <f>E42</f>
        <v>Y=</v>
      </c>
      <c r="F27" s="53" t="s">
        <v>63</v>
      </c>
      <c r="G27" s="99">
        <f>IF(ISERROR(N21),"-",N21)</f>
        <v>8.4203197866902357</v>
      </c>
      <c r="H27" s="53"/>
      <c r="I27" s="43"/>
      <c r="J27" s="51"/>
      <c r="K27" s="51"/>
      <c r="L27" s="347" t="str">
        <f>F14</f>
        <v>X</v>
      </c>
      <c r="M27" s="347"/>
      <c r="N27" s="347"/>
      <c r="O27" s="347"/>
      <c r="P27" s="347"/>
      <c r="Q27" s="347"/>
      <c r="R27" s="190"/>
      <c r="S27" s="1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J27" s="26"/>
      <c r="AK27" s="36">
        <v>18</v>
      </c>
      <c r="AL27" s="26">
        <f t="shared" si="8"/>
        <v>3.2727272727272716</v>
      </c>
      <c r="AM27" s="25">
        <f t="shared" si="0"/>
        <v>11.065785123966938</v>
      </c>
      <c r="AN27" s="25">
        <f t="shared" si="1"/>
        <v>0.6965289256198347</v>
      </c>
      <c r="AO27" s="25">
        <f t="shared" si="2"/>
        <v>0.38876033057851228</v>
      </c>
      <c r="AP27" s="25">
        <f t="shared" si="3"/>
        <v>-8.5289256198347096E-2</v>
      </c>
      <c r="AQ27" s="75">
        <f t="shared" si="9"/>
        <v>3.2727272727272716</v>
      </c>
      <c r="AR27" s="26">
        <f t="shared" si="4"/>
        <v>2.9780854763420717</v>
      </c>
      <c r="AS27" s="76">
        <f t="shared" si="10"/>
        <v>3.4285714285714275</v>
      </c>
      <c r="AT27" s="50">
        <f t="shared" si="5"/>
        <v>0.51081081081081037</v>
      </c>
      <c r="AU27" s="23">
        <f t="shared" si="6"/>
        <v>2.1891891891891873</v>
      </c>
      <c r="AV27" s="23">
        <f t="shared" si="7"/>
        <v>12.763223470037449</v>
      </c>
    </row>
    <row r="28" spans="1:48" s="46" customFormat="1" x14ac:dyDescent="0.2">
      <c r="A28" s="100"/>
      <c r="B28" s="62"/>
      <c r="C28" s="51"/>
      <c r="D28" s="51"/>
      <c r="E28" s="51"/>
      <c r="F28" s="51"/>
      <c r="G28" s="51"/>
      <c r="H28" s="51"/>
      <c r="I28" s="51"/>
      <c r="J28" s="51"/>
      <c r="K28" s="51"/>
      <c r="L28" s="125"/>
      <c r="M28" s="51"/>
      <c r="N28" s="51"/>
      <c r="O28" s="51"/>
      <c r="P28" s="51"/>
      <c r="Q28" s="51"/>
      <c r="R28" s="191"/>
      <c r="S28" s="72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J28" s="26"/>
      <c r="AK28" s="36">
        <v>19</v>
      </c>
      <c r="AL28" s="26">
        <f t="shared" si="8"/>
        <v>3.5454545454545441</v>
      </c>
      <c r="AM28" s="25">
        <f t="shared" si="0"/>
        <v>11.874049586776856</v>
      </c>
      <c r="AN28" s="25">
        <f t="shared" si="1"/>
        <v>0.67338842975206625</v>
      </c>
      <c r="AO28" s="25">
        <f t="shared" si="2"/>
        <v>0.41685950413223127</v>
      </c>
      <c r="AP28" s="25">
        <f t="shared" si="3"/>
        <v>-9.0247933884297499E-2</v>
      </c>
      <c r="AQ28" s="75">
        <f t="shared" si="9"/>
        <v>3.5454545454545441</v>
      </c>
      <c r="AR28" s="26">
        <f t="shared" si="4"/>
        <v>3.2038422112484808</v>
      </c>
      <c r="AS28" s="76">
        <f t="shared" si="10"/>
        <v>3.7142857142857131</v>
      </c>
      <c r="AT28" s="50">
        <f t="shared" si="5"/>
        <v>0.63683796430493955</v>
      </c>
      <c r="AU28" s="23">
        <f t="shared" si="6"/>
        <v>2.7293055613068837</v>
      </c>
      <c r="AV28" s="23">
        <f t="shared" si="7"/>
        <v>13.730752333922061</v>
      </c>
    </row>
    <row r="29" spans="1:48" s="46" customFormat="1" x14ac:dyDescent="0.2">
      <c r="A29" s="43"/>
      <c r="B29" s="173">
        <v>2</v>
      </c>
      <c r="C29" s="177" t="s">
        <v>64</v>
      </c>
      <c r="D29" s="178"/>
      <c r="E29" s="178"/>
      <c r="F29" s="178"/>
      <c r="G29" s="178"/>
      <c r="H29" s="178"/>
      <c r="I29" s="43"/>
      <c r="J29" s="43"/>
      <c r="K29" s="43"/>
      <c r="L29" s="161"/>
      <c r="M29" s="45"/>
      <c r="R29" s="192"/>
      <c r="S29" s="51"/>
      <c r="AA29" s="51"/>
      <c r="AB29" s="51"/>
      <c r="AC29" s="51"/>
      <c r="AD29" s="51"/>
      <c r="AE29" s="51"/>
      <c r="AF29" s="51"/>
      <c r="AG29" s="51"/>
      <c r="AH29" s="51"/>
      <c r="AJ29" s="26"/>
      <c r="AK29" s="36">
        <v>20</v>
      </c>
      <c r="AL29" s="26">
        <f t="shared" si="8"/>
        <v>3.8181818181818166</v>
      </c>
      <c r="AM29" s="25">
        <f t="shared" si="0"/>
        <v>12.664793388429748</v>
      </c>
      <c r="AN29" s="25">
        <f t="shared" si="1"/>
        <v>0.6505785123966944</v>
      </c>
      <c r="AO29" s="25">
        <f t="shared" si="2"/>
        <v>0.44429752066115685</v>
      </c>
      <c r="AP29" s="25">
        <f t="shared" si="3"/>
        <v>-9.4876033057851208E-2</v>
      </c>
      <c r="AQ29" s="75">
        <f t="shared" si="9"/>
        <v>3.8181818181818166</v>
      </c>
      <c r="AR29" s="26">
        <f t="shared" si="4"/>
        <v>3.4261043737359391</v>
      </c>
      <c r="AS29" s="76">
        <f t="shared" si="10"/>
        <v>3.9999999999999987</v>
      </c>
      <c r="AT29" s="50">
        <f t="shared" si="5"/>
        <v>0.77777777777777712</v>
      </c>
      <c r="AU29" s="23">
        <f t="shared" si="6"/>
        <v>3.3333333333333304</v>
      </c>
      <c r="AV29" s="23">
        <f t="shared" si="7"/>
        <v>14.68330445886831</v>
      </c>
    </row>
    <row r="30" spans="1:48" s="46" customFormat="1" ht="5.25" customHeight="1" x14ac:dyDescent="0.2">
      <c r="A30" s="44"/>
      <c r="B30" s="174"/>
      <c r="C30" s="51"/>
      <c r="D30" s="51"/>
      <c r="E30" s="51"/>
      <c r="F30" s="51"/>
      <c r="G30" s="51"/>
      <c r="H30" s="43"/>
      <c r="I30" s="43"/>
      <c r="J30" s="43"/>
      <c r="K30" s="43"/>
      <c r="L30" s="160"/>
      <c r="M30" s="45"/>
      <c r="R30" s="192"/>
      <c r="S30" s="51"/>
      <c r="T30" s="101"/>
      <c r="AA30" s="51"/>
      <c r="AB30" s="51"/>
      <c r="AC30" s="51"/>
      <c r="AD30" s="51"/>
      <c r="AE30" s="51"/>
      <c r="AF30" s="51"/>
      <c r="AG30" s="51"/>
      <c r="AH30" s="51"/>
      <c r="AJ30" s="26"/>
      <c r="AK30" s="36">
        <v>21</v>
      </c>
      <c r="AL30" s="26">
        <f t="shared" si="8"/>
        <v>4.0909090909090891</v>
      </c>
      <c r="AM30" s="25">
        <f t="shared" si="0"/>
        <v>13.438016528925614</v>
      </c>
      <c r="AN30" s="25">
        <f t="shared" si="1"/>
        <v>0.62809917355371914</v>
      </c>
      <c r="AO30" s="25">
        <f t="shared" si="2"/>
        <v>0.47107438016528907</v>
      </c>
      <c r="AP30" s="25">
        <f t="shared" si="3"/>
        <v>-9.9173553719008226E-2</v>
      </c>
      <c r="AQ30" s="75">
        <f t="shared" si="9"/>
        <v>4.0909090909090891</v>
      </c>
      <c r="AR30" s="26">
        <f t="shared" si="4"/>
        <v>3.6448621506417749</v>
      </c>
      <c r="AS30" s="76">
        <f t="shared" si="10"/>
        <v>4.2857142857142847</v>
      </c>
      <c r="AT30" s="50">
        <f t="shared" si="5"/>
        <v>0.93279898922098869</v>
      </c>
      <c r="AU30" s="23">
        <f t="shared" si="6"/>
        <v>3.9977099538042373</v>
      </c>
      <c r="AV30" s="23">
        <f t="shared" si="7"/>
        <v>15.620837788464749</v>
      </c>
    </row>
    <row r="31" spans="1:48" s="46" customFormat="1" x14ac:dyDescent="0.2">
      <c r="A31" s="56"/>
      <c r="B31" s="62"/>
      <c r="C31" s="52" t="s">
        <v>40</v>
      </c>
      <c r="D31" s="53"/>
      <c r="E31" s="53"/>
      <c r="F31" s="54" t="s">
        <v>24</v>
      </c>
      <c r="G31" s="54" t="s">
        <v>22</v>
      </c>
      <c r="H31" s="53"/>
      <c r="I31" s="51"/>
      <c r="J31" s="51"/>
      <c r="K31" s="51"/>
      <c r="L31" s="123"/>
      <c r="M31" s="56"/>
      <c r="N31" s="56"/>
      <c r="O31" s="56"/>
      <c r="P31" s="44"/>
      <c r="Q31" s="44"/>
      <c r="R31" s="193"/>
      <c r="S31" s="51"/>
      <c r="T31" s="103"/>
      <c r="U31" s="51"/>
      <c r="V31" s="25"/>
      <c r="X31" s="104" t="s">
        <v>22</v>
      </c>
      <c r="Y31" s="25"/>
      <c r="Z31" s="51"/>
      <c r="AA31" s="51"/>
      <c r="AB31" s="51"/>
      <c r="AC31" s="51"/>
      <c r="AD31" s="51"/>
      <c r="AE31" s="51"/>
      <c r="AF31" s="51"/>
      <c r="AG31" s="51"/>
      <c r="AH31" s="51"/>
      <c r="AJ31" s="26"/>
      <c r="AK31" s="36">
        <v>22</v>
      </c>
      <c r="AL31" s="26">
        <f t="shared" si="8"/>
        <v>4.3636363636363615</v>
      </c>
      <c r="AM31" s="25">
        <f t="shared" si="0"/>
        <v>14.193719008264459</v>
      </c>
      <c r="AN31" s="25">
        <f t="shared" si="1"/>
        <v>0.60595041322314069</v>
      </c>
      <c r="AO31" s="25">
        <f t="shared" si="2"/>
        <v>0.49719008264462794</v>
      </c>
      <c r="AP31" s="25">
        <f t="shared" si="3"/>
        <v>-0.10314049586776856</v>
      </c>
      <c r="AQ31" s="75">
        <f t="shared" si="9"/>
        <v>4.3636363636363615</v>
      </c>
      <c r="AR31" s="26">
        <f t="shared" si="4"/>
        <v>3.8601057288033149</v>
      </c>
      <c r="AS31" s="76">
        <f t="shared" si="10"/>
        <v>4.5714285714285703</v>
      </c>
      <c r="AT31" s="50">
        <f t="shared" si="5"/>
        <v>1.1007371007371003</v>
      </c>
      <c r="AU31" s="23">
        <f t="shared" si="6"/>
        <v>4.7174447174447156</v>
      </c>
      <c r="AV31" s="23">
        <f t="shared" si="7"/>
        <v>16.543310266299919</v>
      </c>
    </row>
    <row r="32" spans="1:48" s="46" customFormat="1" x14ac:dyDescent="0.2">
      <c r="A32" s="56"/>
      <c r="B32" s="62"/>
      <c r="C32" s="56" t="s">
        <v>42</v>
      </c>
      <c r="D32" s="51"/>
      <c r="E32" s="60">
        <v>0</v>
      </c>
      <c r="F32" s="284">
        <f>F8</f>
        <v>0</v>
      </c>
      <c r="G32" s="106">
        <f>t_0</f>
        <v>0</v>
      </c>
      <c r="H32" s="107" t="s">
        <v>65</v>
      </c>
      <c r="I32" s="107"/>
      <c r="J32" s="62"/>
      <c r="K32" s="62"/>
      <c r="L32" s="123"/>
      <c r="M32" s="91" t="s">
        <v>66</v>
      </c>
      <c r="N32" s="56">
        <f xml:space="preserve"> ((x - x_1) * (x - x_2)) / ((x_0 - x_1) * (x_0 - x_2))</f>
        <v>0.63555555555555554</v>
      </c>
      <c r="O32" s="91" t="s">
        <v>67</v>
      </c>
      <c r="P32" s="108">
        <f>y_0+(x_0*y_0)/(-x_0+x_1)+(x_0*x_1*y_0)/((-x_0+x_1)*(-x_0+x_2))-(
x_0*y_1)/(-x_0+x_1)-(x_0*x_1*y_1)/((-x_0+x_1)*(-x_0+x_2))-(
x_0*x_1*y_1)/((-x_0+x_2)*(-x_1+x_2))+(x_0*x_1*y_2)/((-x_0+x_2)*(-x_1+x_2))</f>
        <v>0</v>
      </c>
      <c r="Q32" s="108"/>
      <c r="R32" s="194"/>
      <c r="S32" s="51"/>
      <c r="T32" s="101"/>
      <c r="U32" s="51"/>
      <c r="V32" s="104"/>
      <c r="Y32" s="109"/>
      <c r="Z32" s="110"/>
      <c r="AA32" s="51"/>
      <c r="AB32" s="51"/>
      <c r="AC32" s="51"/>
      <c r="AD32" s="51"/>
      <c r="AE32" s="51"/>
      <c r="AF32" s="51"/>
      <c r="AG32" s="51"/>
      <c r="AH32" s="51"/>
      <c r="AJ32" s="26"/>
      <c r="AK32" s="36">
        <v>23</v>
      </c>
      <c r="AL32" s="26">
        <f t="shared" si="8"/>
        <v>4.636363636363634</v>
      </c>
      <c r="AM32" s="25">
        <f t="shared" si="0"/>
        <v>14.931900826446276</v>
      </c>
      <c r="AN32" s="25">
        <f t="shared" si="1"/>
        <v>0.58413223140495896</v>
      </c>
      <c r="AO32" s="25">
        <f t="shared" si="2"/>
        <v>0.52264462809917334</v>
      </c>
      <c r="AP32" s="25">
        <f t="shared" si="3"/>
        <v>-0.10677685950413221</v>
      </c>
      <c r="AQ32" s="75">
        <f t="shared" si="9"/>
        <v>4.636363636363634</v>
      </c>
      <c r="AR32" s="26">
        <f t="shared" si="4"/>
        <v>4.0718252950578862</v>
      </c>
      <c r="AS32" s="76">
        <f t="shared" si="10"/>
        <v>4.8571428571428559</v>
      </c>
      <c r="AT32" s="50">
        <f t="shared" si="5"/>
        <v>1.280141447980643</v>
      </c>
      <c r="AU32" s="23">
        <f t="shared" si="6"/>
        <v>5.4863204913456123</v>
      </c>
      <c r="AV32" s="23">
        <f t="shared" si="7"/>
        <v>17.450679835962369</v>
      </c>
    </row>
    <row r="33" spans="1:48" s="46" customFormat="1" x14ac:dyDescent="0.2">
      <c r="A33" s="56"/>
      <c r="B33" s="175"/>
      <c r="C33" s="56" t="s">
        <v>46</v>
      </c>
      <c r="D33" s="51"/>
      <c r="E33" s="60">
        <v>3.5</v>
      </c>
      <c r="F33" s="111">
        <f>(x_2-x_0)*0.5</f>
        <v>15</v>
      </c>
      <c r="G33" s="112">
        <v>30</v>
      </c>
      <c r="H33" s="113"/>
      <c r="I33" s="113"/>
      <c r="J33" s="43"/>
      <c r="K33" s="43"/>
      <c r="L33" s="125"/>
      <c r="M33" s="91" t="s">
        <v>68</v>
      </c>
      <c r="N33" s="56">
        <f xml:space="preserve"> ((x - x_0) * (x - x_2)) / ((x_1 - x_0) * (x_1 - x_2))</f>
        <v>0.4622222222222222</v>
      </c>
      <c r="O33" s="91" t="s">
        <v>57</v>
      </c>
      <c r="P33" s="108">
        <f xml:space="preserve">
-(( y_0)/(-x_0 + x_1)) - ( x_0 *y_0)/((-x_0 + x_1)* (-x_0 + x_2)) +
 (y_1)/(-x_0 + x_1) + ( x_0 *y_1)/((-x_0 + x_1) *(-x_0 + x_2)) +
( x_1* y_1)/((-x_0 + x_1)*(-x_0 + x_2)) +
( x_0* y_1)/((-x_0 + x_2)*(-x_1 + x_2)) +
( x_1* y_1)/((-x_0 + x_2)*(-x_1 + x_2)) -
( x_0* y_2)/((-x_0 + x_2)*(-x_1 + x_2)) -
( x_1* y_2)/((-x_0 + x_2)*(-x_1 + x_2)) -
( x_1* y_0)/((-x_0 + x_1)* (-x_0 + x_2))</f>
        <v>3.7666666666666666</v>
      </c>
      <c r="Q33" s="108"/>
      <c r="R33" s="194"/>
      <c r="S33" s="51"/>
      <c r="T33" s="114"/>
      <c r="V33" s="104"/>
      <c r="Y33" s="25"/>
      <c r="AA33" s="110"/>
      <c r="AB33" s="23"/>
      <c r="AC33" s="23"/>
      <c r="AD33" s="23"/>
      <c r="AE33" s="51"/>
      <c r="AF33" s="51"/>
      <c r="AG33" s="51"/>
      <c r="AH33" s="51"/>
      <c r="AJ33" s="26"/>
      <c r="AK33" s="36">
        <v>24</v>
      </c>
      <c r="AL33" s="26">
        <f t="shared" si="8"/>
        <v>4.9090909090909065</v>
      </c>
      <c r="AM33" s="25">
        <f t="shared" si="0"/>
        <v>15.652561983471069</v>
      </c>
      <c r="AN33" s="25">
        <f t="shared" si="1"/>
        <v>0.5626446280991737</v>
      </c>
      <c r="AO33" s="25">
        <f t="shared" si="2"/>
        <v>0.54743801652892543</v>
      </c>
      <c r="AP33" s="25">
        <f t="shared" si="3"/>
        <v>-0.11008264462809914</v>
      </c>
      <c r="AQ33" s="75">
        <f t="shared" si="9"/>
        <v>4.9090909090909065</v>
      </c>
      <c r="AR33" s="26">
        <f t="shared" si="4"/>
        <v>4.2800110362428159</v>
      </c>
      <c r="AS33" s="76">
        <f t="shared" si="10"/>
        <v>5.1428571428571415</v>
      </c>
      <c r="AT33" s="50">
        <f t="shared" si="5"/>
        <v>1.4693348689893455</v>
      </c>
      <c r="AU33" s="23">
        <f t="shared" si="6"/>
        <v>6.297149438525766</v>
      </c>
      <c r="AV33" s="23">
        <f t="shared" si="7"/>
        <v>18.342904441040638</v>
      </c>
    </row>
    <row r="34" spans="1:48" s="46" customFormat="1" x14ac:dyDescent="0.2">
      <c r="A34" s="51"/>
      <c r="B34" s="175"/>
      <c r="C34" s="78" t="s">
        <v>48</v>
      </c>
      <c r="D34" s="53"/>
      <c r="E34" s="79">
        <v>7</v>
      </c>
      <c r="F34" s="285">
        <f>F9</f>
        <v>30</v>
      </c>
      <c r="G34" s="167">
        <f>t_3</f>
        <v>7</v>
      </c>
      <c r="H34" s="168" t="s">
        <v>69</v>
      </c>
      <c r="I34" s="113"/>
      <c r="J34" s="43"/>
      <c r="K34" s="43"/>
      <c r="L34" s="123"/>
      <c r="M34" s="91" t="s">
        <v>70</v>
      </c>
      <c r="N34" s="56">
        <f>((x - x_0) * (x - x_1)) / ((x_2 - x_0) * (x_2 - x_1))</f>
        <v>-9.7777777777777783E-2</v>
      </c>
      <c r="O34" s="91" t="s">
        <v>59</v>
      </c>
      <c r="P34" s="108">
        <f>(y_0)/((-x_0 + x_1) *(-x_0 + x_2)) -
(y_1)/((-x_0 + x_1) *(-x_0 + x_2)) -
(y_1)/((-x_0 + x_2) *(-x_1 + x_2)) + (y_2)/((-x_0 + x_2)* (-x_1 + x_2))</f>
        <v>-0.11777777777777777</v>
      </c>
      <c r="Q34" s="108"/>
      <c r="R34" s="194"/>
      <c r="S34" s="51"/>
      <c r="T34" s="101"/>
      <c r="V34" s="25"/>
      <c r="W34" s="25"/>
      <c r="AE34" s="51"/>
      <c r="AF34" s="51"/>
      <c r="AG34" s="51"/>
      <c r="AH34" s="51"/>
      <c r="AJ34" s="26"/>
      <c r="AK34" s="36">
        <v>25</v>
      </c>
      <c r="AL34" s="26">
        <f t="shared" si="8"/>
        <v>5.181818181818179</v>
      </c>
      <c r="AM34" s="25">
        <f t="shared" si="0"/>
        <v>16.355702479338834</v>
      </c>
      <c r="AN34" s="25">
        <f t="shared" si="1"/>
        <v>0.54148760330578527</v>
      </c>
      <c r="AO34" s="25">
        <f t="shared" si="2"/>
        <v>0.571570247933884</v>
      </c>
      <c r="AP34" s="25">
        <f t="shared" si="3"/>
        <v>-0.11305785123966938</v>
      </c>
      <c r="AQ34" s="75">
        <f t="shared" si="9"/>
        <v>5.181818181818179</v>
      </c>
      <c r="AR34" s="26">
        <f t="shared" si="4"/>
        <v>4.4846531391954292</v>
      </c>
      <c r="AS34" s="76">
        <f t="shared" si="10"/>
        <v>5.428571428571427</v>
      </c>
      <c r="AT34" s="50">
        <f t="shared" si="5"/>
        <v>1.6664815521849285</v>
      </c>
      <c r="AU34" s="23">
        <f t="shared" si="6"/>
        <v>7.1420637950782648</v>
      </c>
      <c r="AV34" s="23">
        <f t="shared" si="7"/>
        <v>19.219942025123267</v>
      </c>
    </row>
    <row r="35" spans="1:48" s="46" customFormat="1" x14ac:dyDescent="0.2">
      <c r="A35" s="51"/>
      <c r="B35" s="176"/>
      <c r="C35" s="51" t="s">
        <v>71</v>
      </c>
      <c r="D35" s="51"/>
      <c r="E35" s="51"/>
      <c r="F35" s="83">
        <v>4</v>
      </c>
      <c r="G35" s="115">
        <f>IF(ISERROR(N36),"-",N36)</f>
        <v>13.182222222222221</v>
      </c>
      <c r="H35" s="44"/>
      <c r="I35" s="44"/>
      <c r="J35" s="44"/>
      <c r="K35" s="44"/>
      <c r="L35" s="146" t="s">
        <v>22</v>
      </c>
      <c r="M35" s="56"/>
      <c r="N35" s="56"/>
      <c r="O35" s="56"/>
      <c r="P35" s="56"/>
      <c r="Q35" s="56"/>
      <c r="R35" s="193"/>
      <c r="S35" s="51"/>
      <c r="T35" s="101"/>
      <c r="AE35" s="51"/>
      <c r="AF35" s="51"/>
      <c r="AG35" s="51"/>
      <c r="AH35" s="51"/>
      <c r="AJ35" s="26"/>
      <c r="AK35" s="36">
        <v>26</v>
      </c>
      <c r="AL35" s="26">
        <f t="shared" si="8"/>
        <v>5.4545454545454515</v>
      </c>
      <c r="AM35" s="25">
        <f t="shared" si="0"/>
        <v>17.041322314049577</v>
      </c>
      <c r="AN35" s="25">
        <f t="shared" si="1"/>
        <v>0.52066115702479354</v>
      </c>
      <c r="AO35" s="25">
        <f t="shared" si="2"/>
        <v>0.59504132231404927</v>
      </c>
      <c r="AP35" s="25">
        <f t="shared" si="3"/>
        <v>-0.11570247933884295</v>
      </c>
      <c r="AQ35" s="75">
        <f t="shared" si="9"/>
        <v>5.4545454545454515</v>
      </c>
      <c r="AR35" s="26">
        <f t="shared" si="4"/>
        <v>4.6857417907530561</v>
      </c>
      <c r="AS35" s="76">
        <f t="shared" si="10"/>
        <v>5.7142857142857126</v>
      </c>
      <c r="AT35" s="50">
        <f t="shared" si="5"/>
        <v>1.8696581196581181</v>
      </c>
      <c r="AU35" s="23">
        <f t="shared" si="6"/>
        <v>8.0128205128205057</v>
      </c>
      <c r="AV35" s="23">
        <f t="shared" si="7"/>
        <v>20.081750531798811</v>
      </c>
    </row>
    <row r="36" spans="1:48" s="46" customFormat="1" x14ac:dyDescent="0.2">
      <c r="A36" s="51"/>
      <c r="B36" s="149"/>
      <c r="C36" s="51"/>
      <c r="D36" s="51"/>
      <c r="E36" s="51"/>
      <c r="F36" s="51"/>
      <c r="G36" s="51"/>
      <c r="H36" s="56"/>
      <c r="I36" s="56"/>
      <c r="J36" s="56"/>
      <c r="K36" s="56"/>
      <c r="L36" s="123"/>
      <c r="M36" s="56"/>
      <c r="N36" s="85">
        <f>y_0 * l_0 + y_1 * l_1 + y_2 * l_2</f>
        <v>13.182222222222221</v>
      </c>
      <c r="O36" s="56"/>
      <c r="P36" s="56"/>
      <c r="Q36" s="56"/>
      <c r="R36" s="193"/>
      <c r="S36" s="51"/>
      <c r="T36" s="101"/>
      <c r="AE36" s="51"/>
      <c r="AF36" s="51"/>
      <c r="AG36" s="51"/>
      <c r="AH36" s="51"/>
      <c r="AJ36" s="26"/>
      <c r="AK36" s="36">
        <v>27</v>
      </c>
      <c r="AL36" s="26">
        <f t="shared" si="8"/>
        <v>5.727272727272724</v>
      </c>
      <c r="AM36" s="25">
        <f t="shared" si="0"/>
        <v>17.709421487603297</v>
      </c>
      <c r="AN36" s="25">
        <f t="shared" si="1"/>
        <v>0.50016528925619863</v>
      </c>
      <c r="AO36" s="25">
        <f t="shared" si="2"/>
        <v>0.61785123966942124</v>
      </c>
      <c r="AP36" s="25">
        <f t="shared" si="3"/>
        <v>-0.11801652892561981</v>
      </c>
      <c r="AQ36" s="75">
        <f t="shared" si="9"/>
        <v>5.727272727272724</v>
      </c>
      <c r="AR36" s="26">
        <f t="shared" si="4"/>
        <v>4.883267177753023</v>
      </c>
      <c r="AS36" s="76">
        <f t="shared" si="10"/>
        <v>5.9999999999999982</v>
      </c>
      <c r="AT36" s="50">
        <f t="shared" si="5"/>
        <v>2.0769230769230758</v>
      </c>
      <c r="AU36" s="23">
        <f t="shared" si="6"/>
        <v>8.9010989010988961</v>
      </c>
      <c r="AV36" s="23">
        <f t="shared" si="7"/>
        <v>20.928287904655811</v>
      </c>
    </row>
    <row r="37" spans="1:48" s="46" customFormat="1" x14ac:dyDescent="0.2">
      <c r="A37" s="56"/>
      <c r="B37" s="62"/>
      <c r="C37" s="52" t="str">
        <f>C21</f>
        <v>Coeficientes del polinomio de interpolación</v>
      </c>
      <c r="D37" s="53"/>
      <c r="E37" s="53"/>
      <c r="F37" s="53"/>
      <c r="G37" s="53"/>
      <c r="H37" s="78"/>
      <c r="I37" s="44"/>
      <c r="J37" s="56"/>
      <c r="K37" s="56"/>
      <c r="L37" s="123"/>
      <c r="M37" s="56"/>
      <c r="N37" s="116">
        <f>a_2*(x^2)+a_1*x+a_0</f>
        <v>13.182222222222222</v>
      </c>
      <c r="O37" s="56"/>
      <c r="P37" s="56"/>
      <c r="Q37" s="56"/>
      <c r="R37" s="193"/>
      <c r="S37" s="51"/>
      <c r="T37" s="101"/>
      <c r="AE37" s="51"/>
      <c r="AF37" s="51"/>
      <c r="AG37" s="51"/>
      <c r="AH37" s="51"/>
      <c r="AJ37" s="26"/>
      <c r="AK37" s="36">
        <v>28</v>
      </c>
      <c r="AL37" s="26">
        <f t="shared" si="8"/>
        <v>5.9999999999999964</v>
      </c>
      <c r="AM37" s="25">
        <f t="shared" si="0"/>
        <v>18.359999999999992</v>
      </c>
      <c r="AN37" s="25">
        <f t="shared" si="1"/>
        <v>0.48000000000000026</v>
      </c>
      <c r="AO37" s="25">
        <f t="shared" si="2"/>
        <v>0.63999999999999979</v>
      </c>
      <c r="AP37" s="25">
        <f t="shared" si="3"/>
        <v>-0.11999999999999997</v>
      </c>
      <c r="AQ37" s="75">
        <f t="shared" si="9"/>
        <v>5.9999999999999964</v>
      </c>
      <c r="AR37" s="26">
        <f t="shared" si="4"/>
        <v>5.0772194870326564</v>
      </c>
      <c r="AS37" s="76">
        <f t="shared" si="10"/>
        <v>6.2857142857142838</v>
      </c>
      <c r="AT37" s="50">
        <f t="shared" si="5"/>
        <v>2.286380368098158</v>
      </c>
      <c r="AU37" s="23">
        <f t="shared" si="6"/>
        <v>9.7987730061349634</v>
      </c>
      <c r="AV37" s="23">
        <f t="shared" si="7"/>
        <v>21.759512087282811</v>
      </c>
    </row>
    <row r="38" spans="1:48" s="46" customFormat="1" x14ac:dyDescent="0.2">
      <c r="A38" s="56"/>
      <c r="B38" s="62"/>
      <c r="C38" s="51"/>
      <c r="D38" s="51"/>
      <c r="E38" s="51"/>
      <c r="F38" s="56" t="s">
        <v>55</v>
      </c>
      <c r="G38" s="117">
        <f>IF(ISERROR(a_0),"-",a_0)</f>
        <v>0</v>
      </c>
      <c r="H38" s="91" t="s">
        <v>56</v>
      </c>
      <c r="I38" s="91"/>
      <c r="J38" s="56"/>
      <c r="K38" s="56"/>
      <c r="L38" s="123"/>
      <c r="M38" s="56"/>
      <c r="N38" s="56"/>
      <c r="O38" s="56"/>
      <c r="P38" s="56"/>
      <c r="Q38" s="56"/>
      <c r="R38" s="193"/>
      <c r="S38" s="51"/>
      <c r="T38" s="102" t="s">
        <v>72</v>
      </c>
      <c r="V38" s="91" t="s">
        <v>73</v>
      </c>
      <c r="AE38" s="51"/>
      <c r="AF38" s="51"/>
      <c r="AG38" s="51"/>
      <c r="AH38" s="51"/>
      <c r="AJ38" s="26"/>
      <c r="AK38" s="36">
        <v>29</v>
      </c>
      <c r="AL38" s="26">
        <f t="shared" si="8"/>
        <v>6.2727272727272689</v>
      </c>
      <c r="AM38" s="25">
        <f t="shared" si="0"/>
        <v>18.993057851239659</v>
      </c>
      <c r="AN38" s="25">
        <f t="shared" si="1"/>
        <v>0.46016528925619854</v>
      </c>
      <c r="AO38" s="25">
        <f t="shared" si="2"/>
        <v>0.66148760330578482</v>
      </c>
      <c r="AP38" s="25">
        <f t="shared" si="3"/>
        <v>-0.12165289256198344</v>
      </c>
      <c r="AQ38" s="75">
        <f t="shared" si="9"/>
        <v>6.2727272727272689</v>
      </c>
      <c r="AR38" s="26">
        <f t="shared" si="4"/>
        <v>5.2675889054292826</v>
      </c>
      <c r="AS38" s="76">
        <f t="shared" si="10"/>
        <v>6.5714285714285694</v>
      </c>
      <c r="AT38" s="50">
        <f t="shared" si="5"/>
        <v>2.4962337700401522</v>
      </c>
      <c r="AU38" s="23">
        <f t="shared" si="6"/>
        <v>10.698144728743509</v>
      </c>
      <c r="AV38" s="23">
        <f t="shared" si="7"/>
        <v>22.575381023268353</v>
      </c>
    </row>
    <row r="39" spans="1:48" s="46" customFormat="1" x14ac:dyDescent="0.2">
      <c r="A39" s="56"/>
      <c r="B39" s="149"/>
      <c r="C39" s="51"/>
      <c r="D39" s="51"/>
      <c r="E39" s="51"/>
      <c r="F39" s="51" t="s">
        <v>57</v>
      </c>
      <c r="G39" s="117">
        <f>IF(ISERROR(a_1),"-",a_1)</f>
        <v>3.7666666666666666</v>
      </c>
      <c r="H39" s="91" t="s">
        <v>58</v>
      </c>
      <c r="I39" s="91"/>
      <c r="J39" s="56"/>
      <c r="K39" s="56"/>
      <c r="L39" s="123"/>
      <c r="M39" s="56"/>
      <c r="N39" s="56"/>
      <c r="O39" s="56"/>
      <c r="P39" s="56"/>
      <c r="Q39" s="56"/>
      <c r="R39" s="193"/>
      <c r="S39" s="51"/>
      <c r="T39" s="118" t="s">
        <v>74</v>
      </c>
      <c r="U39" s="119">
        <v>0</v>
      </c>
      <c r="V39" s="119">
        <f>t_0</f>
        <v>0</v>
      </c>
      <c r="AE39" s="51"/>
      <c r="AF39" s="51"/>
      <c r="AG39" s="51"/>
      <c r="AH39" s="51"/>
      <c r="AJ39" s="26"/>
      <c r="AK39" s="36">
        <v>30</v>
      </c>
      <c r="AL39" s="26">
        <f t="shared" si="8"/>
        <v>6.5454545454545414</v>
      </c>
      <c r="AM39" s="25">
        <f t="shared" si="0"/>
        <v>19.608595041322303</v>
      </c>
      <c r="AN39" s="25">
        <f t="shared" si="1"/>
        <v>0.44066115702479369</v>
      </c>
      <c r="AO39" s="25">
        <f t="shared" si="2"/>
        <v>0.68231404958677655</v>
      </c>
      <c r="AP39" s="25">
        <f t="shared" si="3"/>
        <v>-0.12297520661157023</v>
      </c>
      <c r="AQ39" s="75">
        <f t="shared" si="9"/>
        <v>6.5454545454545414</v>
      </c>
      <c r="AR39" s="26">
        <f t="shared" si="4"/>
        <v>5.4543656197802299</v>
      </c>
      <c r="AS39" s="76">
        <f t="shared" si="10"/>
        <v>6.857142857142855</v>
      </c>
      <c r="AT39" s="50">
        <f t="shared" si="5"/>
        <v>2.7048300536672611</v>
      </c>
      <c r="AU39" s="23">
        <f t="shared" si="6"/>
        <v>11.592128801431119</v>
      </c>
      <c r="AV39" s="23">
        <f t="shared" si="7"/>
        <v>23.375852656200983</v>
      </c>
    </row>
    <row r="40" spans="1:48" s="46" customFormat="1" x14ac:dyDescent="0.2">
      <c r="A40" s="56"/>
      <c r="B40" s="149"/>
      <c r="C40" s="53"/>
      <c r="D40" s="53"/>
      <c r="E40" s="53"/>
      <c r="F40" s="53" t="s">
        <v>59</v>
      </c>
      <c r="G40" s="96">
        <f>IF(ISERROR(a_2),"-",a_2)</f>
        <v>-0.11777777777777777</v>
      </c>
      <c r="H40" s="120" t="s">
        <v>60</v>
      </c>
      <c r="I40" s="93"/>
      <c r="J40" s="56"/>
      <c r="K40" s="56"/>
      <c r="L40" s="123"/>
      <c r="M40" s="56"/>
      <c r="N40" s="56"/>
      <c r="O40" s="56"/>
      <c r="P40" s="56"/>
      <c r="Q40" s="56"/>
      <c r="R40" s="193"/>
      <c r="S40" s="51"/>
      <c r="T40" s="87" t="s">
        <v>75</v>
      </c>
      <c r="U40" s="78">
        <f>F9</f>
        <v>30</v>
      </c>
      <c r="V40" s="94">
        <f>t_3</f>
        <v>7</v>
      </c>
      <c r="AE40" s="51"/>
      <c r="AF40" s="51"/>
      <c r="AG40" s="51"/>
      <c r="AH40" s="51"/>
      <c r="AJ40" s="26"/>
      <c r="AK40" s="36">
        <v>31</v>
      </c>
      <c r="AL40" s="26">
        <f t="shared" si="8"/>
        <v>6.8181818181818139</v>
      </c>
      <c r="AM40" s="25">
        <f t="shared" si="0"/>
        <v>20.206611570247926</v>
      </c>
      <c r="AN40" s="25">
        <f t="shared" si="1"/>
        <v>0.4214876033057855</v>
      </c>
      <c r="AO40" s="25">
        <f t="shared" si="2"/>
        <v>0.70247933884297498</v>
      </c>
      <c r="AP40" s="25">
        <f t="shared" si="3"/>
        <v>-0.12396694214876033</v>
      </c>
      <c r="AQ40" s="75">
        <f t="shared" si="9"/>
        <v>6.8181818181818139</v>
      </c>
      <c r="AR40" s="26">
        <f t="shared" si="4"/>
        <v>5.6375398169228257</v>
      </c>
      <c r="AS40" s="76">
        <f t="shared" si="10"/>
        <v>7.1428571428571406</v>
      </c>
      <c r="AT40" s="50">
        <f t="shared" si="5"/>
        <v>2.9106900497644821</v>
      </c>
      <c r="AU40" s="23">
        <f t="shared" si="6"/>
        <v>12.474385927562066</v>
      </c>
      <c r="AV40" s="23">
        <f t="shared" si="7"/>
        <v>24.160884929669251</v>
      </c>
    </row>
    <row r="41" spans="1:48" s="46" customFormat="1" x14ac:dyDescent="0.2">
      <c r="A41" s="56"/>
      <c r="B41" s="149"/>
      <c r="C41" s="51"/>
      <c r="D41" s="51"/>
      <c r="E41" s="101" t="s">
        <v>100</v>
      </c>
      <c r="F41" s="51" t="s">
        <v>102</v>
      </c>
      <c r="G41" s="51">
        <f>x</f>
        <v>4</v>
      </c>
      <c r="H41" s="51"/>
      <c r="I41" s="51"/>
      <c r="J41" s="56"/>
      <c r="K41" s="56"/>
      <c r="L41" s="123"/>
      <c r="M41" s="56"/>
      <c r="N41" s="56"/>
      <c r="O41" s="56"/>
      <c r="P41" s="56"/>
      <c r="Q41" s="56"/>
      <c r="R41" s="193"/>
      <c r="S41" s="51"/>
      <c r="T41" s="46" t="s">
        <v>76</v>
      </c>
      <c r="AE41" s="51"/>
      <c r="AF41" s="51"/>
      <c r="AG41" s="51"/>
      <c r="AH41" s="51"/>
      <c r="AJ41" s="26"/>
      <c r="AK41" s="36">
        <v>32</v>
      </c>
      <c r="AL41" s="26">
        <f t="shared" si="8"/>
        <v>7.0909090909090864</v>
      </c>
      <c r="AM41" s="25">
        <f t="shared" si="0"/>
        <v>20.78710743801652</v>
      </c>
      <c r="AN41" s="25">
        <f t="shared" si="1"/>
        <v>0.40264462809917384</v>
      </c>
      <c r="AO41" s="25">
        <f t="shared" si="2"/>
        <v>0.72198347107437988</v>
      </c>
      <c r="AP41" s="25">
        <f t="shared" si="3"/>
        <v>-0.12462809917355371</v>
      </c>
      <c r="AQ41" s="75">
        <f t="shared" si="9"/>
        <v>7.0909090909090864</v>
      </c>
      <c r="AR41" s="26">
        <f t="shared" si="4"/>
        <v>5.8171016836943954</v>
      </c>
      <c r="AS41" s="76">
        <f t="shared" si="10"/>
        <v>7.4285714285714262</v>
      </c>
      <c r="AT41" s="50">
        <f t="shared" si="5"/>
        <v>3.1125278283748212</v>
      </c>
      <c r="AU41" s="23">
        <f t="shared" si="6"/>
        <v>13.339404978749233</v>
      </c>
      <c r="AV41" s="23">
        <f t="shared" si="7"/>
        <v>24.930435787261693</v>
      </c>
    </row>
    <row r="42" spans="1:48" s="46" customFormat="1" x14ac:dyDescent="0.2">
      <c r="A42" s="56"/>
      <c r="B42" s="149"/>
      <c r="C42" s="53"/>
      <c r="D42" s="53"/>
      <c r="E42" s="87" t="s">
        <v>101</v>
      </c>
      <c r="F42" s="53" t="s">
        <v>63</v>
      </c>
      <c r="G42" s="99">
        <f>IF(ISERROR(N37),"-",N37)</f>
        <v>13.182222222222222</v>
      </c>
      <c r="H42" s="53"/>
      <c r="I42" s="43"/>
      <c r="J42" s="56" t="s">
        <v>96</v>
      </c>
      <c r="K42" s="56"/>
      <c r="L42" s="123"/>
      <c r="M42" s="51"/>
      <c r="N42" s="51"/>
      <c r="O42" s="51"/>
      <c r="P42" s="51"/>
      <c r="Q42" s="51"/>
      <c r="R42" s="51"/>
      <c r="S42" s="51"/>
      <c r="T42" s="121" t="s">
        <v>77</v>
      </c>
      <c r="U42" s="25">
        <f>(U40-U39)/(V40-V39)</f>
        <v>4.2857142857142856</v>
      </c>
      <c r="AE42" s="51"/>
      <c r="AF42" s="51"/>
      <c r="AG42" s="51"/>
      <c r="AH42" s="51"/>
      <c r="AJ42" s="26"/>
      <c r="AK42" s="36">
        <v>33</v>
      </c>
      <c r="AL42" s="26">
        <f t="shared" si="8"/>
        <v>7.3636363636363589</v>
      </c>
      <c r="AM42" s="25">
        <f t="shared" ref="AM42:AM73" si="11">y_0 *AN42+ y_1 *AO42 + y_2 *AP42</f>
        <v>21.350082644628088</v>
      </c>
      <c r="AN42" s="25">
        <f t="shared" ref="AN42:AN73" si="12" xml:space="preserve"> ((AL42 - x_1) * (AL42 - x_2)) / ((x_0 - x_1) * (x_0 - x_2))</f>
        <v>0.38413223140495895</v>
      </c>
      <c r="AO42" s="25">
        <f t="shared" ref="AO42:AO73" si="13" xml:space="preserve"> ((AL42 - x_0) * (AL42 - x_2)) / ((x_1 - x_0) * (x_1 - x_2))</f>
        <v>0.74082644628099137</v>
      </c>
      <c r="AP42" s="25">
        <f t="shared" ref="AP42:AP73" si="14">((AL42- x_0) * (AL42 - x_1)) / ((x_2 - x_0) * (x_2 - x_1))</f>
        <v>-0.12495867768595041</v>
      </c>
      <c r="AQ42" s="75">
        <f t="shared" si="9"/>
        <v>7.3636363636363589</v>
      </c>
      <c r="AR42" s="26">
        <f t="shared" ref="AR42:AR73" si="15">b_0+B_1*AQ42+B_2*AQ42^2+B_3*AQ42^3</f>
        <v>5.9930414069322664</v>
      </c>
      <c r="AS42" s="76">
        <f t="shared" si="10"/>
        <v>7.7142857142857117</v>
      </c>
      <c r="AT42" s="50">
        <f t="shared" si="5"/>
        <v>3.3092590368680179</v>
      </c>
      <c r="AU42" s="23">
        <f t="shared" si="6"/>
        <v>14.182538729434363</v>
      </c>
      <c r="AV42" s="23">
        <f t="shared" si="7"/>
        <v>25.684463172566854</v>
      </c>
    </row>
    <row r="43" spans="1:48" s="46" customFormat="1" ht="15" customHeight="1" x14ac:dyDescent="0.2">
      <c r="A43" s="56"/>
      <c r="B43" s="149"/>
      <c r="C43" s="56"/>
      <c r="D43" s="56"/>
      <c r="E43" s="56"/>
      <c r="F43" s="51"/>
      <c r="G43" s="51"/>
      <c r="H43" s="56"/>
      <c r="I43" s="56"/>
      <c r="J43" s="56"/>
      <c r="K43" s="56"/>
      <c r="L43" s="347" t="s">
        <v>24</v>
      </c>
      <c r="M43" s="347"/>
      <c r="N43" s="347"/>
      <c r="O43" s="347"/>
      <c r="P43" s="347"/>
      <c r="Q43" s="347"/>
      <c r="R43" s="150"/>
      <c r="S43" s="150"/>
      <c r="T43" s="51"/>
      <c r="AE43" s="51"/>
      <c r="AF43" s="51"/>
      <c r="AG43" s="51"/>
      <c r="AH43" s="51"/>
      <c r="AJ43" s="26"/>
      <c r="AK43" s="36">
        <v>34</v>
      </c>
      <c r="AL43" s="26">
        <f t="shared" si="8"/>
        <v>7.6363636363636314</v>
      </c>
      <c r="AM43" s="25">
        <f t="shared" si="11"/>
        <v>21.895537190082631</v>
      </c>
      <c r="AN43" s="25">
        <f t="shared" si="12"/>
        <v>0.36595041322314076</v>
      </c>
      <c r="AO43" s="25">
        <f t="shared" si="13"/>
        <v>0.75900826446280956</v>
      </c>
      <c r="AP43" s="25">
        <f t="shared" si="14"/>
        <v>-0.12495867768595041</v>
      </c>
      <c r="AQ43" s="75">
        <f t="shared" si="9"/>
        <v>7.6363636363636314</v>
      </c>
      <c r="AR43" s="26">
        <f t="shared" si="15"/>
        <v>6.1653491734737678</v>
      </c>
      <c r="AS43" s="76">
        <f t="shared" si="10"/>
        <v>7.9999999999999973</v>
      </c>
      <c r="AT43" s="50">
        <f t="shared" si="5"/>
        <v>3.4999999999999978</v>
      </c>
      <c r="AU43" s="23">
        <f t="shared" si="6"/>
        <v>14.999999999999989</v>
      </c>
      <c r="AV43" s="23">
        <f t="shared" si="7"/>
        <v>26.422925029173289</v>
      </c>
    </row>
    <row r="44" spans="1:48" s="46" customFormat="1" x14ac:dyDescent="0.2">
      <c r="B44" s="173">
        <v>3</v>
      </c>
      <c r="C44" s="177" t="s">
        <v>78</v>
      </c>
      <c r="D44" s="178"/>
      <c r="E44" s="178"/>
      <c r="F44" s="178"/>
      <c r="G44" s="178"/>
      <c r="H44" s="178"/>
      <c r="I44" s="43"/>
      <c r="J44" s="43"/>
      <c r="K44" s="43"/>
      <c r="L44" s="125"/>
      <c r="M44" s="51"/>
      <c r="N44" s="51"/>
      <c r="P44" s="51"/>
      <c r="Q44" s="51"/>
      <c r="R44" s="51"/>
      <c r="S44" s="51"/>
      <c r="T44" s="51"/>
      <c r="AE44" s="51"/>
      <c r="AF44" s="51"/>
      <c r="AG44" s="51"/>
      <c r="AH44" s="51"/>
      <c r="AJ44" s="26"/>
      <c r="AK44" s="36">
        <v>35</v>
      </c>
      <c r="AL44" s="26">
        <f t="shared" si="8"/>
        <v>7.9090909090909038</v>
      </c>
      <c r="AM44" s="25">
        <f t="shared" si="11"/>
        <v>22.423471074380153</v>
      </c>
      <c r="AN44" s="25">
        <f t="shared" si="12"/>
        <v>0.34809917355371933</v>
      </c>
      <c r="AO44" s="25">
        <f t="shared" si="13"/>
        <v>0.77652892561983433</v>
      </c>
      <c r="AP44" s="25">
        <f t="shared" si="14"/>
        <v>-0.12462809917355372</v>
      </c>
      <c r="AQ44" s="75">
        <f t="shared" si="9"/>
        <v>7.9090909090909038</v>
      </c>
      <c r="AR44" s="26">
        <f t="shared" si="15"/>
        <v>6.3340151701562259</v>
      </c>
      <c r="AS44" s="76">
        <f t="shared" si="10"/>
        <v>8.2857142857142829</v>
      </c>
      <c r="AT44" s="50">
        <f t="shared" si="5"/>
        <v>3.6840594721736677</v>
      </c>
      <c r="AU44" s="23">
        <f t="shared" si="6"/>
        <v>15.788826309315718</v>
      </c>
      <c r="AV44" s="23">
        <f t="shared" si="7"/>
        <v>27.145779300669538</v>
      </c>
    </row>
    <row r="45" spans="1:48" s="46" customFormat="1" ht="3.75" customHeight="1" x14ac:dyDescent="0.2">
      <c r="B45" s="62"/>
      <c r="C45" s="51"/>
      <c r="D45" s="51"/>
      <c r="E45" s="51"/>
      <c r="F45" s="51"/>
      <c r="G45" s="51"/>
      <c r="H45" s="43"/>
      <c r="I45" s="43"/>
      <c r="J45" s="43"/>
      <c r="K45" s="43"/>
      <c r="L45" s="125"/>
      <c r="M45" s="51"/>
      <c r="N45" s="51"/>
      <c r="S45" s="51"/>
      <c r="T45" s="51"/>
      <c r="AE45" s="51"/>
      <c r="AF45" s="51"/>
      <c r="AG45" s="51"/>
      <c r="AH45" s="51"/>
      <c r="AJ45" s="26"/>
      <c r="AK45" s="36">
        <v>36</v>
      </c>
      <c r="AL45" s="26">
        <f t="shared" si="8"/>
        <v>8.1818181818181763</v>
      </c>
      <c r="AM45" s="25">
        <f t="shared" si="11"/>
        <v>22.933884297520652</v>
      </c>
      <c r="AN45" s="25">
        <f t="shared" si="12"/>
        <v>0.33057851239669461</v>
      </c>
      <c r="AO45" s="25">
        <f t="shared" si="13"/>
        <v>0.7933884297520658</v>
      </c>
      <c r="AP45" s="25">
        <f t="shared" si="14"/>
        <v>-0.12396694214876035</v>
      </c>
      <c r="AQ45" s="75">
        <f t="shared" si="9"/>
        <v>8.1818181818181763</v>
      </c>
      <c r="AR45" s="26">
        <f t="shared" si="15"/>
        <v>6.4990295838169656</v>
      </c>
      <c r="AS45" s="76">
        <f t="shared" si="10"/>
        <v>8.5714285714285694</v>
      </c>
      <c r="AT45" s="50">
        <f t="shared" si="5"/>
        <v>3.8609249877430938</v>
      </c>
      <c r="AU45" s="23">
        <f t="shared" si="6"/>
        <v>16.54682137604183</v>
      </c>
      <c r="AV45" s="23">
        <f t="shared" si="7"/>
        <v>27.852983930644136</v>
      </c>
    </row>
    <row r="46" spans="1:48" s="46" customFormat="1" x14ac:dyDescent="0.2">
      <c r="B46" s="174"/>
      <c r="C46" s="52" t="s">
        <v>40</v>
      </c>
      <c r="D46" s="78"/>
      <c r="E46" s="78"/>
      <c r="F46" s="54" t="s">
        <v>24</v>
      </c>
      <c r="G46" s="54" t="s">
        <v>22</v>
      </c>
      <c r="H46" s="53"/>
      <c r="I46" s="43"/>
      <c r="J46" s="43"/>
      <c r="K46" s="43"/>
      <c r="L46" s="162"/>
      <c r="M46" s="122"/>
      <c r="N46" s="51"/>
      <c r="S46" s="51"/>
      <c r="T46" s="51"/>
      <c r="AE46" s="51"/>
      <c r="AF46" s="51"/>
      <c r="AG46" s="51"/>
      <c r="AH46" s="51"/>
      <c r="AJ46" s="26"/>
      <c r="AK46" s="36">
        <v>37</v>
      </c>
      <c r="AL46" s="26">
        <f t="shared" si="8"/>
        <v>8.4545454545454497</v>
      </c>
      <c r="AM46" s="25">
        <f t="shared" si="11"/>
        <v>23.426776859504123</v>
      </c>
      <c r="AN46" s="25">
        <f t="shared" si="12"/>
        <v>0.31338842975206643</v>
      </c>
      <c r="AO46" s="25">
        <f t="shared" si="13"/>
        <v>0.80958677685950386</v>
      </c>
      <c r="AP46" s="25">
        <f t="shared" si="14"/>
        <v>-0.12297520661157026</v>
      </c>
      <c r="AQ46" s="75">
        <f t="shared" si="9"/>
        <v>8.4545454545454497</v>
      </c>
      <c r="AR46" s="26">
        <f t="shared" si="15"/>
        <v>6.6603826012933167</v>
      </c>
      <c r="AS46" s="76">
        <f t="shared" si="10"/>
        <v>8.8571428571428559</v>
      </c>
      <c r="AT46" s="50">
        <f t="shared" si="5"/>
        <v>4.0302456370910065</v>
      </c>
      <c r="AU46" s="23">
        <f t="shared" si="6"/>
        <v>17.272481301818598</v>
      </c>
      <c r="AV46" s="23">
        <f t="shared" si="7"/>
        <v>28.544496862685641</v>
      </c>
    </row>
    <row r="47" spans="1:48" s="46" customFormat="1" x14ac:dyDescent="0.2">
      <c r="B47" s="62"/>
      <c r="C47" s="56" t="s">
        <v>42</v>
      </c>
      <c r="D47" s="123"/>
      <c r="E47" s="60">
        <v>0</v>
      </c>
      <c r="F47" s="105">
        <v>0</v>
      </c>
      <c r="G47" s="124">
        <f>y_0</f>
        <v>0</v>
      </c>
      <c r="H47" s="107" t="s">
        <v>65</v>
      </c>
      <c r="I47" s="107"/>
      <c r="J47" s="43"/>
      <c r="K47" s="43"/>
      <c r="L47" s="125"/>
      <c r="M47" s="122"/>
      <c r="N47" s="51"/>
      <c r="S47" s="57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J47" s="26"/>
      <c r="AK47" s="36">
        <v>38</v>
      </c>
      <c r="AL47" s="26">
        <f t="shared" si="8"/>
        <v>8.7272727272727231</v>
      </c>
      <c r="AM47" s="25">
        <f t="shared" si="11"/>
        <v>23.902148760330569</v>
      </c>
      <c r="AN47" s="25">
        <f t="shared" si="12"/>
        <v>0.29652892561983496</v>
      </c>
      <c r="AO47" s="25">
        <f t="shared" si="13"/>
        <v>0.82512396694214851</v>
      </c>
      <c r="AP47" s="25">
        <f t="shared" si="14"/>
        <v>-0.12165289256198349</v>
      </c>
      <c r="AQ47" s="75">
        <f t="shared" si="9"/>
        <v>8.7272727272727231</v>
      </c>
      <c r="AR47" s="26">
        <f t="shared" si="15"/>
        <v>6.8180644094226048</v>
      </c>
      <c r="AS47" s="76">
        <f t="shared" si="10"/>
        <v>9.1428571428571423</v>
      </c>
      <c r="AT47" s="50">
        <f t="shared" ref="AT47:AT78" si="16">(vm*AS47^h)/(k^h+AS47^h)</f>
        <v>4.1918128654970754</v>
      </c>
      <c r="AU47" s="23">
        <f t="shared" si="6"/>
        <v>17.96491228070175</v>
      </c>
      <c r="AV47" s="23">
        <f t="shared" si="7"/>
        <v>29.22027604038259</v>
      </c>
    </row>
    <row r="48" spans="1:48" s="46" customFormat="1" x14ac:dyDescent="0.2">
      <c r="B48" s="174"/>
      <c r="C48" s="78" t="s">
        <v>46</v>
      </c>
      <c r="D48" s="170"/>
      <c r="E48" s="79">
        <v>7</v>
      </c>
      <c r="F48" s="166">
        <f>z_3</f>
        <v>30</v>
      </c>
      <c r="G48" s="171">
        <f>y_2</f>
        <v>7</v>
      </c>
      <c r="H48" s="168" t="s">
        <v>69</v>
      </c>
      <c r="I48" s="113"/>
      <c r="J48" s="43"/>
      <c r="K48" s="43"/>
      <c r="L48" s="163"/>
      <c r="M48" s="122"/>
      <c r="N48" s="126" t="str">
        <f>F52</f>
        <v>a0</v>
      </c>
      <c r="S48" s="57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J48" s="26"/>
      <c r="AK48" s="36">
        <v>39</v>
      </c>
      <c r="AL48" s="26">
        <f t="shared" si="8"/>
        <v>8.9999999999999964</v>
      </c>
      <c r="AM48" s="25">
        <f t="shared" si="11"/>
        <v>24.359999999999992</v>
      </c>
      <c r="AN48" s="25">
        <f t="shared" si="12"/>
        <v>0.28000000000000025</v>
      </c>
      <c r="AO48" s="25">
        <f t="shared" si="13"/>
        <v>0.83999999999999975</v>
      </c>
      <c r="AP48" s="25">
        <f t="shared" si="14"/>
        <v>-0.12000000000000004</v>
      </c>
      <c r="AQ48" s="75">
        <f t="shared" si="9"/>
        <v>8.9999999999999964</v>
      </c>
      <c r="AR48" s="26">
        <f t="shared" si="15"/>
        <v>6.9720651950421573</v>
      </c>
      <c r="AS48" s="76">
        <f t="shared" si="10"/>
        <v>9.4285714285714288</v>
      </c>
      <c r="AT48" s="50">
        <f t="shared" si="16"/>
        <v>4.3455406035688995</v>
      </c>
      <c r="AU48" s="23">
        <f t="shared" si="6"/>
        <v>18.62374544386671</v>
      </c>
      <c r="AV48" s="23">
        <f t="shared" si="7"/>
        <v>29.880279407323531</v>
      </c>
    </row>
    <row r="49" spans="1:48" s="46" customFormat="1" x14ac:dyDescent="0.2">
      <c r="B49" s="174"/>
      <c r="C49" s="123" t="s">
        <v>79</v>
      </c>
      <c r="D49" s="125"/>
      <c r="E49" s="125"/>
      <c r="F49" s="169">
        <v>5</v>
      </c>
      <c r="G49" s="115">
        <f>IF(ISERROR(M52),"-",M52)</f>
        <v>1.1666666666666665</v>
      </c>
      <c r="J49" s="43"/>
      <c r="K49" s="43"/>
      <c r="L49" s="125"/>
      <c r="M49" s="127">
        <f>G47-F47*M50</f>
        <v>0</v>
      </c>
      <c r="N49" s="126" t="str">
        <f>F53</f>
        <v>a1</v>
      </c>
      <c r="S49" s="57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J49" s="26"/>
      <c r="AK49" s="36">
        <v>40</v>
      </c>
      <c r="AL49" s="26">
        <f t="shared" si="8"/>
        <v>9.2727272727272698</v>
      </c>
      <c r="AM49" s="25">
        <f t="shared" si="11"/>
        <v>24.800330578512394</v>
      </c>
      <c r="AN49" s="25">
        <f t="shared" si="12"/>
        <v>0.26380165289256213</v>
      </c>
      <c r="AO49" s="25">
        <f t="shared" si="13"/>
        <v>0.85421487603305779</v>
      </c>
      <c r="AP49" s="25">
        <f t="shared" si="14"/>
        <v>-0.11801652892561987</v>
      </c>
      <c r="AQ49" s="75">
        <f t="shared" si="9"/>
        <v>9.2727272727272698</v>
      </c>
      <c r="AR49" s="26">
        <f t="shared" si="15"/>
        <v>7.1223751449893014</v>
      </c>
      <c r="AS49" s="76">
        <f t="shared" si="10"/>
        <v>9.7142857142857153</v>
      </c>
      <c r="AT49" s="50">
        <f t="shared" si="16"/>
        <v>4.4914457359279094</v>
      </c>
      <c r="AU49" s="23">
        <f t="shared" si="6"/>
        <v>19.249053153976753</v>
      </c>
      <c r="AV49" s="23">
        <f t="shared" si="7"/>
        <v>30.524464907097006</v>
      </c>
    </row>
    <row r="50" spans="1:48" s="46" customFormat="1" x14ac:dyDescent="0.2">
      <c r="B50" s="174"/>
      <c r="C50" s="51"/>
      <c r="D50" s="51"/>
      <c r="E50" s="51"/>
      <c r="F50" s="56"/>
      <c r="G50" s="56"/>
      <c r="H50" s="43"/>
      <c r="I50" s="43"/>
      <c r="J50" s="43"/>
      <c r="K50" s="43"/>
      <c r="L50" s="147" t="s">
        <v>22</v>
      </c>
      <c r="M50" s="127">
        <f>(G48-G47)/(F48-F47)</f>
        <v>0.23333333333333334</v>
      </c>
      <c r="N50" s="51"/>
      <c r="S50" s="57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J50" s="26"/>
      <c r="AK50" s="36">
        <v>41</v>
      </c>
      <c r="AL50" s="26">
        <f t="shared" si="8"/>
        <v>9.5454545454545432</v>
      </c>
      <c r="AM50" s="25">
        <f t="shared" si="11"/>
        <v>25.223140495867767</v>
      </c>
      <c r="AN50" s="25">
        <f t="shared" si="12"/>
        <v>0.24793388429752081</v>
      </c>
      <c r="AO50" s="25">
        <f t="shared" si="13"/>
        <v>0.86776859504132231</v>
      </c>
      <c r="AP50" s="25">
        <f t="shared" si="14"/>
        <v>-0.11570247933884301</v>
      </c>
      <c r="AQ50" s="75">
        <f t="shared" si="9"/>
        <v>9.5454545454545432</v>
      </c>
      <c r="AR50" s="26">
        <f t="shared" si="15"/>
        <v>7.2689844461013662</v>
      </c>
      <c r="AS50" s="76">
        <f t="shared" si="10"/>
        <v>10.000000000000002</v>
      </c>
      <c r="AT50" s="50">
        <f t="shared" si="16"/>
        <v>4.6296296296296306</v>
      </c>
      <c r="AU50" s="23">
        <f t="shared" si="6"/>
        <v>19.841269841269845</v>
      </c>
      <c r="AV50" s="23">
        <f t="shared" si="7"/>
        <v>31.152790483291568</v>
      </c>
    </row>
    <row r="51" spans="1:48" s="46" customFormat="1" x14ac:dyDescent="0.2">
      <c r="B51" s="62"/>
      <c r="C51" s="52" t="str">
        <f>C37</f>
        <v>Coeficientes del polinomio de interpolación</v>
      </c>
      <c r="D51" s="53"/>
      <c r="E51" s="53"/>
      <c r="F51" s="53"/>
      <c r="G51" s="53"/>
      <c r="H51" s="53"/>
      <c r="I51" s="43"/>
      <c r="J51" s="51"/>
      <c r="K51" s="51"/>
      <c r="L51" s="125"/>
      <c r="M51" s="51"/>
      <c r="N51" s="51"/>
      <c r="S51" s="57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J51" s="26"/>
      <c r="AK51" s="36">
        <v>42</v>
      </c>
      <c r="AL51" s="26">
        <f t="shared" si="8"/>
        <v>9.8181818181818166</v>
      </c>
      <c r="AM51" s="25">
        <f t="shared" si="11"/>
        <v>25.628429752066115</v>
      </c>
      <c r="AN51" s="25">
        <f t="shared" si="12"/>
        <v>0.2323966942148761</v>
      </c>
      <c r="AO51" s="25">
        <f t="shared" si="13"/>
        <v>0.88066115702479331</v>
      </c>
      <c r="AP51" s="25">
        <f t="shared" si="14"/>
        <v>-0.11305785123966944</v>
      </c>
      <c r="AQ51" s="75">
        <f t="shared" si="9"/>
        <v>9.8181818181818166</v>
      </c>
      <c r="AR51" s="26">
        <f t="shared" si="15"/>
        <v>7.4118832852156737</v>
      </c>
      <c r="AS51" s="76">
        <f t="shared" si="10"/>
        <v>10.285714285714288</v>
      </c>
      <c r="AT51" s="50">
        <f t="shared" si="16"/>
        <v>4.7602611940298516</v>
      </c>
      <c r="AU51" s="23">
        <f t="shared" si="6"/>
        <v>20.401119402985078</v>
      </c>
      <c r="AV51" s="23">
        <f t="shared" si="7"/>
        <v>31.765214079495745</v>
      </c>
    </row>
    <row r="52" spans="1:48" s="46" customFormat="1" x14ac:dyDescent="0.2">
      <c r="B52" s="62"/>
      <c r="C52" s="51"/>
      <c r="D52" s="51"/>
      <c r="E52" s="51"/>
      <c r="F52" s="56" t="s">
        <v>55</v>
      </c>
      <c r="G52" s="128">
        <f>IF(ISERROR(a00),"-",a00)</f>
        <v>0</v>
      </c>
      <c r="H52" s="101" t="s">
        <v>56</v>
      </c>
      <c r="I52" s="101"/>
      <c r="J52" s="51"/>
      <c r="K52" s="51"/>
      <c r="L52" s="125"/>
      <c r="M52" s="129">
        <f>((F49-F47)/(F48-F47))*(G48-G47)+G47</f>
        <v>1.1666666666666665</v>
      </c>
      <c r="N52" s="51"/>
      <c r="S52" s="57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J52" s="26"/>
      <c r="AK52" s="36">
        <v>43</v>
      </c>
      <c r="AL52" s="26">
        <f t="shared" si="8"/>
        <v>10.09090909090909</v>
      </c>
      <c r="AM52" s="25">
        <f t="shared" si="11"/>
        <v>26.016198347107434</v>
      </c>
      <c r="AN52" s="25">
        <f t="shared" si="12"/>
        <v>0.21719008264462814</v>
      </c>
      <c r="AO52" s="25">
        <f t="shared" si="13"/>
        <v>0.892892561983471</v>
      </c>
      <c r="AP52" s="25">
        <f t="shared" si="14"/>
        <v>-0.11008264462809919</v>
      </c>
      <c r="AQ52" s="75">
        <f t="shared" si="9"/>
        <v>10.09090909090909</v>
      </c>
      <c r="AR52" s="26">
        <f t="shared" si="15"/>
        <v>7.5510618491695558</v>
      </c>
      <c r="AS52" s="76">
        <f t="shared" si="10"/>
        <v>10.571428571428575</v>
      </c>
      <c r="AT52" s="50">
        <f t="shared" si="16"/>
        <v>4.8835617381723031</v>
      </c>
      <c r="AU52" s="23">
        <f t="shared" si="6"/>
        <v>20.929550306452725</v>
      </c>
      <c r="AV52" s="23">
        <f t="shared" si="7"/>
        <v>32.361693639298096</v>
      </c>
    </row>
    <row r="53" spans="1:48" s="46" customFormat="1" x14ac:dyDescent="0.2">
      <c r="B53" s="62"/>
      <c r="C53" s="53"/>
      <c r="D53" s="53"/>
      <c r="E53" s="53"/>
      <c r="F53" s="53" t="s">
        <v>57</v>
      </c>
      <c r="G53" s="130">
        <f>IF(ISERROR(a_01),"-",a_01)</f>
        <v>0.23333333333333334</v>
      </c>
      <c r="H53" s="87" t="s">
        <v>3</v>
      </c>
      <c r="I53" s="131"/>
      <c r="J53" s="51"/>
      <c r="K53" s="51"/>
      <c r="L53" s="125"/>
      <c r="M53" s="51"/>
      <c r="N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J53" s="26"/>
      <c r="AK53" s="36">
        <v>44</v>
      </c>
      <c r="AL53" s="26">
        <f t="shared" si="8"/>
        <v>10.363636363636363</v>
      </c>
      <c r="AM53" s="25">
        <f t="shared" si="11"/>
        <v>26.386446280991738</v>
      </c>
      <c r="AN53" s="25">
        <f t="shared" si="12"/>
        <v>0.20231404958677687</v>
      </c>
      <c r="AO53" s="25">
        <f t="shared" si="13"/>
        <v>0.90446280991735539</v>
      </c>
      <c r="AP53" s="25">
        <f t="shared" si="14"/>
        <v>-0.10677685950413224</v>
      </c>
      <c r="AQ53" s="75">
        <f t="shared" si="9"/>
        <v>10.363636363636363</v>
      </c>
      <c r="AR53" s="26">
        <f t="shared" si="15"/>
        <v>7.6865103248003361</v>
      </c>
      <c r="AS53" s="76">
        <f t="shared" si="10"/>
        <v>10.857142857142861</v>
      </c>
      <c r="AT53" s="50">
        <f t="shared" si="16"/>
        <v>4.9997917317504967</v>
      </c>
      <c r="AU53" s="23">
        <f t="shared" si="6"/>
        <v>21.427678850359271</v>
      </c>
      <c r="AV53" s="23">
        <f t="shared" si="7"/>
        <v>32.942187106287157</v>
      </c>
    </row>
    <row r="54" spans="1:48" s="46" customFormat="1" x14ac:dyDescent="0.2">
      <c r="B54" s="62"/>
      <c r="C54" s="51"/>
      <c r="D54" s="51"/>
      <c r="E54" s="118" t="str">
        <f>E41</f>
        <v>En</v>
      </c>
      <c r="F54" s="51" t="str">
        <f>F41</f>
        <v>x =</v>
      </c>
      <c r="G54" s="132">
        <f>F49</f>
        <v>5</v>
      </c>
      <c r="H54" s="51"/>
      <c r="I54" s="51"/>
      <c r="J54" s="51"/>
      <c r="K54" s="51"/>
      <c r="L54" s="125"/>
      <c r="M54" s="51"/>
      <c r="N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J54" s="26"/>
      <c r="AK54" s="36">
        <v>45</v>
      </c>
      <c r="AL54" s="26">
        <f t="shared" si="8"/>
        <v>10.636363636363637</v>
      </c>
      <c r="AM54" s="25">
        <f t="shared" si="11"/>
        <v>26.739173553719006</v>
      </c>
      <c r="AN54" s="25">
        <f t="shared" si="12"/>
        <v>0.18776859504132229</v>
      </c>
      <c r="AO54" s="25">
        <f t="shared" si="13"/>
        <v>0.91537190082644626</v>
      </c>
      <c r="AP54" s="25">
        <f t="shared" si="14"/>
        <v>-0.10314049586776859</v>
      </c>
      <c r="AQ54" s="75">
        <f t="shared" si="9"/>
        <v>10.636363636363637</v>
      </c>
      <c r="AR54" s="26">
        <f t="shared" si="15"/>
        <v>7.8182188989453447</v>
      </c>
      <c r="AS54" s="76">
        <f t="shared" si="10"/>
        <v>11.142857142857148</v>
      </c>
      <c r="AT54" s="50">
        <f t="shared" si="16"/>
        <v>5.1092394581092906</v>
      </c>
      <c r="AU54" s="23">
        <f t="shared" si="6"/>
        <v>21.896740534754102</v>
      </c>
      <c r="AV54" s="23">
        <f t="shared" si="7"/>
        <v>33.506652424051474</v>
      </c>
    </row>
    <row r="55" spans="1:48" s="46" customFormat="1" x14ac:dyDescent="0.2">
      <c r="B55" s="62"/>
      <c r="C55" s="53"/>
      <c r="D55" s="53"/>
      <c r="E55" s="87" t="str">
        <f>E42</f>
        <v>Y=</v>
      </c>
      <c r="F55" s="53" t="s">
        <v>80</v>
      </c>
      <c r="G55" s="99">
        <f>IF(ISERROR(a_00+a_01*F49),"",a_00+a_01*F49)</f>
        <v>1.1666666666666667</v>
      </c>
      <c r="H55" s="53"/>
      <c r="I55" s="43"/>
      <c r="J55" s="51"/>
      <c r="K55" s="51"/>
      <c r="L55" s="125"/>
      <c r="M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J55" s="26"/>
      <c r="AK55" s="36">
        <v>46</v>
      </c>
      <c r="AL55" s="26">
        <f t="shared" si="8"/>
        <v>10.90909090909091</v>
      </c>
      <c r="AM55" s="25">
        <f t="shared" si="11"/>
        <v>27.074380165289259</v>
      </c>
      <c r="AN55" s="25">
        <f t="shared" si="12"/>
        <v>0.17355371900826441</v>
      </c>
      <c r="AO55" s="25">
        <f t="shared" si="13"/>
        <v>0.92561983471074394</v>
      </c>
      <c r="AP55" s="25">
        <f t="shared" si="14"/>
        <v>-9.9173553719008253E-2</v>
      </c>
      <c r="AQ55" s="75">
        <f t="shared" si="9"/>
        <v>10.90909090909091</v>
      </c>
      <c r="AR55" s="26">
        <f t="shared" si="15"/>
        <v>7.9461777584419062</v>
      </c>
      <c r="AS55" s="76">
        <f t="shared" si="10"/>
        <v>11.428571428571434</v>
      </c>
      <c r="AT55" s="50">
        <f t="shared" si="16"/>
        <v>5.2122114668652291</v>
      </c>
      <c r="AU55" s="23">
        <f t="shared" si="6"/>
        <v>22.338049143708123</v>
      </c>
      <c r="AV55" s="23">
        <f t="shared" si="7"/>
        <v>34.0550475361796</v>
      </c>
    </row>
    <row r="56" spans="1:48" s="46" customFormat="1" x14ac:dyDescent="0.2">
      <c r="B56" s="62"/>
      <c r="C56" s="51"/>
      <c r="D56" s="51"/>
      <c r="E56" s="51"/>
      <c r="F56" s="51"/>
      <c r="G56" s="51"/>
      <c r="H56" s="51"/>
      <c r="I56" s="51"/>
      <c r="J56" s="51"/>
      <c r="K56" s="51"/>
      <c r="L56" s="125"/>
      <c r="M56" s="51"/>
      <c r="N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J56" s="26"/>
      <c r="AK56" s="36">
        <v>47</v>
      </c>
      <c r="AL56" s="26">
        <f t="shared" si="8"/>
        <v>11.181818181818183</v>
      </c>
      <c r="AM56" s="25">
        <f t="shared" si="11"/>
        <v>27.39206611570248</v>
      </c>
      <c r="AN56" s="25">
        <f t="shared" si="12"/>
        <v>0.15966942148760321</v>
      </c>
      <c r="AO56" s="25">
        <f t="shared" si="13"/>
        <v>0.93520661157024798</v>
      </c>
      <c r="AP56" s="25">
        <f t="shared" si="14"/>
        <v>-9.4876033057851208E-2</v>
      </c>
      <c r="AQ56" s="75">
        <f t="shared" si="9"/>
        <v>11.181818181818183</v>
      </c>
      <c r="AR56" s="26">
        <f t="shared" si="15"/>
        <v>8.0703770901273479</v>
      </c>
      <c r="AS56" s="76">
        <f t="shared" si="10"/>
        <v>11.714285714285721</v>
      </c>
      <c r="AT56" s="50">
        <f t="shared" si="16"/>
        <v>5.3090246827990741</v>
      </c>
      <c r="AU56" s="23">
        <f t="shared" si="6"/>
        <v>22.752962926281747</v>
      </c>
      <c r="AV56" s="23">
        <f t="shared" si="7"/>
        <v>34.587330386260064</v>
      </c>
    </row>
    <row r="57" spans="1:48" s="46" customFormat="1" x14ac:dyDescent="0.2">
      <c r="B57" s="62"/>
      <c r="L57" s="163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J57" s="26"/>
      <c r="AK57" s="36">
        <v>48</v>
      </c>
      <c r="AL57" s="26">
        <f t="shared" si="8"/>
        <v>11.454545454545457</v>
      </c>
      <c r="AM57" s="25">
        <f t="shared" si="11"/>
        <v>27.692231404958683</v>
      </c>
      <c r="AN57" s="25">
        <f t="shared" si="12"/>
        <v>0.14611570247933875</v>
      </c>
      <c r="AO57" s="25">
        <f t="shared" si="13"/>
        <v>0.94413223140495883</v>
      </c>
      <c r="AP57" s="25">
        <f t="shared" si="14"/>
        <v>-9.0247933884297485E-2</v>
      </c>
      <c r="AQ57" s="75">
        <f t="shared" si="9"/>
        <v>11.454545454545457</v>
      </c>
      <c r="AR57" s="26">
        <f t="shared" si="15"/>
        <v>8.190807080838999</v>
      </c>
      <c r="AS57" s="76">
        <f t="shared" si="10"/>
        <v>12.000000000000007</v>
      </c>
      <c r="AT57" s="50">
        <f t="shared" si="16"/>
        <v>5.4000000000000021</v>
      </c>
      <c r="AU57" s="23">
        <f t="shared" si="6"/>
        <v>23.142857142857153</v>
      </c>
      <c r="AV57" s="23">
        <f t="shared" si="7"/>
        <v>35.103458917881426</v>
      </c>
    </row>
    <row r="58" spans="1:48" s="46" customFormat="1" ht="15" customHeight="1" x14ac:dyDescent="0.2">
      <c r="A58" s="51"/>
      <c r="B58" s="148"/>
      <c r="L58" s="347" t="s">
        <v>24</v>
      </c>
      <c r="M58" s="347"/>
      <c r="N58" s="347"/>
      <c r="O58" s="347"/>
      <c r="P58" s="347"/>
      <c r="Q58" s="347"/>
      <c r="R58" s="150"/>
      <c r="S58" s="150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J58" s="26"/>
      <c r="AK58" s="36">
        <v>49</v>
      </c>
      <c r="AL58" s="26">
        <f t="shared" si="8"/>
        <v>11.72727272727273</v>
      </c>
      <c r="AM58" s="25">
        <f t="shared" si="11"/>
        <v>27.974876033057853</v>
      </c>
      <c r="AN58" s="25">
        <f t="shared" si="12"/>
        <v>0.13289256198347094</v>
      </c>
      <c r="AO58" s="25">
        <f t="shared" si="13"/>
        <v>0.95239669421487605</v>
      </c>
      <c r="AP58" s="25">
        <f t="shared" si="14"/>
        <v>-8.5289256198347055E-2</v>
      </c>
      <c r="AQ58" s="75">
        <f t="shared" si="9"/>
        <v>11.72727272727273</v>
      </c>
      <c r="AR58" s="26">
        <f t="shared" si="15"/>
        <v>8.3074579174141867</v>
      </c>
      <c r="AS58" s="76">
        <f t="shared" si="10"/>
        <v>12.285714285714294</v>
      </c>
      <c r="AT58" s="50">
        <f t="shared" si="16"/>
        <v>5.4854571797474865</v>
      </c>
      <c r="AU58" s="23">
        <f t="shared" si="6"/>
        <v>23.509102198917798</v>
      </c>
      <c r="AV58" s="23">
        <f t="shared" si="7"/>
        <v>35.603391074632228</v>
      </c>
    </row>
    <row r="59" spans="1:48" s="46" customFormat="1" x14ac:dyDescent="0.2">
      <c r="A59" s="51"/>
      <c r="B59" s="148"/>
      <c r="L59" s="163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J59" s="26"/>
      <c r="AK59" s="36">
        <v>50</v>
      </c>
      <c r="AL59" s="26">
        <f t="shared" si="8"/>
        <v>12.000000000000004</v>
      </c>
      <c r="AM59" s="25">
        <f t="shared" si="11"/>
        <v>28.240000000000002</v>
      </c>
      <c r="AN59" s="25">
        <f t="shared" si="12"/>
        <v>0.11999999999999984</v>
      </c>
      <c r="AO59" s="25">
        <f t="shared" si="13"/>
        <v>0.96000000000000008</v>
      </c>
      <c r="AP59" s="25">
        <f t="shared" si="14"/>
        <v>-7.9999999999999932E-2</v>
      </c>
      <c r="AQ59" s="75">
        <f t="shared" si="9"/>
        <v>12.000000000000004</v>
      </c>
      <c r="AR59" s="26">
        <f t="shared" si="15"/>
        <v>8.4203197866902357</v>
      </c>
      <c r="AS59" s="76">
        <f t="shared" si="10"/>
        <v>12.57142857142858</v>
      </c>
      <c r="AT59" s="50">
        <f t="shared" si="16"/>
        <v>5.5657108721624864</v>
      </c>
      <c r="AU59" s="23">
        <f t="shared" si="6"/>
        <v>23.853046594982082</v>
      </c>
      <c r="AV59" s="23">
        <f t="shared" si="7"/>
        <v>36.08708480010101</v>
      </c>
    </row>
    <row r="60" spans="1:48" s="46" customFormat="1" x14ac:dyDescent="0.2">
      <c r="A60" s="51"/>
      <c r="B60" s="148"/>
      <c r="L60" s="163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J60" s="26"/>
      <c r="AK60" s="36">
        <v>51</v>
      </c>
      <c r="AL60" s="26">
        <f t="shared" si="8"/>
        <v>12.272727272727277</v>
      </c>
      <c r="AM60" s="25">
        <f t="shared" si="11"/>
        <v>28.487603305785125</v>
      </c>
      <c r="AN60" s="25">
        <f t="shared" si="12"/>
        <v>0.10743801652892543</v>
      </c>
      <c r="AO60" s="25">
        <f t="shared" si="13"/>
        <v>0.96694214876033069</v>
      </c>
      <c r="AP60" s="25">
        <f t="shared" si="14"/>
        <v>-7.4380165289256103E-2</v>
      </c>
      <c r="AQ60" s="75">
        <f t="shared" si="9"/>
        <v>12.272727272727277</v>
      </c>
      <c r="AR60" s="26">
        <f t="shared" si="15"/>
        <v>8.5293828755044743</v>
      </c>
      <c r="AS60" s="76">
        <f t="shared" si="10"/>
        <v>12.857142857142867</v>
      </c>
      <c r="AT60" s="50">
        <f t="shared" si="16"/>
        <v>5.6410675911104846</v>
      </c>
      <c r="AU60" s="23">
        <f t="shared" si="6"/>
        <v>24.176003961902076</v>
      </c>
      <c r="AV60" s="23">
        <f t="shared" si="7"/>
        <v>36.554498037876314</v>
      </c>
    </row>
    <row r="61" spans="1:48" s="46" customFormat="1" x14ac:dyDescent="0.2">
      <c r="A61" s="51"/>
      <c r="B61" s="148"/>
      <c r="L61" s="163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J61" s="26"/>
      <c r="AK61" s="36">
        <v>52</v>
      </c>
      <c r="AL61" s="26">
        <f t="shared" si="8"/>
        <v>12.54545454545455</v>
      </c>
      <c r="AM61" s="25">
        <f t="shared" si="11"/>
        <v>28.717685950413223</v>
      </c>
      <c r="AN61" s="25">
        <f t="shared" si="12"/>
        <v>9.5206611570247721E-2</v>
      </c>
      <c r="AO61" s="25">
        <f t="shared" si="13"/>
        <v>0.97322314049586778</v>
      </c>
      <c r="AP61" s="25">
        <f t="shared" si="14"/>
        <v>-6.8429752066115596E-2</v>
      </c>
      <c r="AQ61" s="75">
        <f t="shared" si="9"/>
        <v>12.54545454545455</v>
      </c>
      <c r="AR61" s="26">
        <f t="shared" si="15"/>
        <v>8.6346373706942288</v>
      </c>
      <c r="AS61" s="76">
        <f t="shared" si="10"/>
        <v>13.142857142857153</v>
      </c>
      <c r="AT61" s="50">
        <f t="shared" si="16"/>
        <v>5.7118234860170372</v>
      </c>
      <c r="AU61" s="23">
        <f t="shared" si="6"/>
        <v>24.479243511501586</v>
      </c>
      <c r="AV61" s="23">
        <f t="shared" si="7"/>
        <v>37.005588731546695</v>
      </c>
    </row>
    <row r="62" spans="1:48" s="46" customFormat="1" x14ac:dyDescent="0.2">
      <c r="A62" s="51"/>
      <c r="B62" s="62"/>
      <c r="C62" s="51"/>
      <c r="D62" s="51"/>
      <c r="E62" s="51"/>
      <c r="F62" s="51"/>
      <c r="G62" s="51"/>
      <c r="H62" s="51"/>
      <c r="I62" s="51"/>
      <c r="J62" s="51"/>
      <c r="K62" s="51"/>
      <c r="L62" s="163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J62" s="26"/>
      <c r="AK62" s="36">
        <v>53</v>
      </c>
      <c r="AL62" s="26">
        <f t="shared" si="8"/>
        <v>12.818181818181824</v>
      </c>
      <c r="AM62" s="25">
        <f t="shared" si="11"/>
        <v>28.930247933884303</v>
      </c>
      <c r="AN62" s="25">
        <f t="shared" si="12"/>
        <v>8.3305785123966705E-2</v>
      </c>
      <c r="AO62" s="25">
        <f t="shared" si="13"/>
        <v>0.97884297520661168</v>
      </c>
      <c r="AP62" s="25">
        <f t="shared" si="14"/>
        <v>-6.2148760330578381E-2</v>
      </c>
      <c r="AQ62" s="75">
        <f t="shared" si="9"/>
        <v>12.818181818181824</v>
      </c>
      <c r="AR62" s="26">
        <f t="shared" si="15"/>
        <v>8.7360734590968256</v>
      </c>
      <c r="AS62" s="76">
        <f t="shared" si="10"/>
        <v>13.428571428571439</v>
      </c>
      <c r="AT62" s="50">
        <f t="shared" si="16"/>
        <v>5.7782627708209136</v>
      </c>
      <c r="AU62" s="23">
        <f t="shared" si="6"/>
        <v>24.763983303518199</v>
      </c>
      <c r="AV62" s="23">
        <f t="shared" si="7"/>
        <v>37.440314824700678</v>
      </c>
    </row>
    <row r="63" spans="1:48" s="46" customFormat="1" x14ac:dyDescent="0.2">
      <c r="A63" s="51"/>
      <c r="B63" s="62"/>
      <c r="C63" s="51"/>
      <c r="D63" s="51"/>
      <c r="E63" s="51"/>
      <c r="F63" s="51"/>
      <c r="G63" s="51"/>
      <c r="H63" s="51"/>
      <c r="I63" s="51"/>
      <c r="J63" s="51"/>
      <c r="K63" s="51"/>
      <c r="L63" s="125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J63" s="26"/>
      <c r="AK63" s="36">
        <v>54</v>
      </c>
      <c r="AL63" s="26">
        <f t="shared" si="8"/>
        <v>13.090909090909097</v>
      </c>
      <c r="AM63" s="25">
        <f t="shared" si="11"/>
        <v>29.12528925619835</v>
      </c>
      <c r="AN63" s="25">
        <f t="shared" si="12"/>
        <v>7.1735537190082382E-2</v>
      </c>
      <c r="AO63" s="25">
        <f t="shared" si="13"/>
        <v>0.98380165289256205</v>
      </c>
      <c r="AP63" s="25">
        <f t="shared" si="14"/>
        <v>-5.5537190082644475E-2</v>
      </c>
      <c r="AQ63" s="75">
        <f t="shared" si="9"/>
        <v>13.090909090909097</v>
      </c>
      <c r="AR63" s="26">
        <f t="shared" si="15"/>
        <v>8.8336813275495931</v>
      </c>
      <c r="AS63" s="76">
        <f t="shared" si="10"/>
        <v>13.714285714285726</v>
      </c>
      <c r="AT63" s="50">
        <f t="shared" si="16"/>
        <v>5.8406566875905384</v>
      </c>
      <c r="AU63" s="23">
        <f t="shared" si="6"/>
        <v>25.031385803959449</v>
      </c>
      <c r="AV63" s="23">
        <f t="shared" si="7"/>
        <v>37.858634260926827</v>
      </c>
    </row>
    <row r="64" spans="1:48" s="46" customFormat="1" x14ac:dyDescent="0.2">
      <c r="A64" s="51"/>
      <c r="B64" s="62"/>
      <c r="C64" s="51"/>
      <c r="D64" s="51"/>
      <c r="E64" s="51"/>
      <c r="F64" s="51"/>
      <c r="G64" s="51"/>
      <c r="H64" s="51"/>
      <c r="I64" s="51"/>
      <c r="J64" s="51"/>
      <c r="K64" s="51"/>
      <c r="L64" s="125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J64" s="26"/>
      <c r="AK64" s="36">
        <v>55</v>
      </c>
      <c r="AL64" s="26">
        <f t="shared" si="8"/>
        <v>13.36363636363637</v>
      </c>
      <c r="AM64" s="25">
        <f t="shared" si="11"/>
        <v>29.302809917355376</v>
      </c>
      <c r="AN64" s="25">
        <f t="shared" si="12"/>
        <v>6.0495867768594773E-2</v>
      </c>
      <c r="AO64" s="25">
        <f t="shared" si="13"/>
        <v>0.98809917355371912</v>
      </c>
      <c r="AP64" s="25">
        <f t="shared" si="14"/>
        <v>-4.8595041322313869E-2</v>
      </c>
      <c r="AQ64" s="75">
        <f t="shared" si="9"/>
        <v>13.36363636363637</v>
      </c>
      <c r="AR64" s="26">
        <f t="shared" si="15"/>
        <v>8.9274511628898612</v>
      </c>
      <c r="AS64" s="76">
        <f t="shared" si="10"/>
        <v>14.000000000000012</v>
      </c>
      <c r="AT64" s="50">
        <f t="shared" si="16"/>
        <v>5.8992628992629017</v>
      </c>
      <c r="AU64" s="23">
        <f t="shared" si="6"/>
        <v>25.282555282555293</v>
      </c>
      <c r="AV64" s="23">
        <f t="shared" si="7"/>
        <v>38.260504983813689</v>
      </c>
    </row>
    <row r="65" spans="1:48" s="46" customFormat="1" x14ac:dyDescent="0.2">
      <c r="A65" s="51"/>
      <c r="B65" s="62"/>
      <c r="C65" s="51"/>
      <c r="D65" s="51"/>
      <c r="E65" s="51"/>
      <c r="F65" s="51"/>
      <c r="G65" s="51"/>
      <c r="H65" s="51"/>
      <c r="I65" s="51"/>
      <c r="J65" s="51"/>
      <c r="K65" s="51"/>
      <c r="L65" s="125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J65" s="26"/>
      <c r="AK65" s="36">
        <v>56</v>
      </c>
      <c r="AL65" s="26">
        <f t="shared" si="8"/>
        <v>13.636363636363644</v>
      </c>
      <c r="AM65" s="25">
        <f t="shared" si="11"/>
        <v>29.462809917355372</v>
      </c>
      <c r="AN65" s="25">
        <f t="shared" si="12"/>
        <v>4.9586776859503842E-2</v>
      </c>
      <c r="AO65" s="25">
        <f t="shared" si="13"/>
        <v>0.99173553719008267</v>
      </c>
      <c r="AP65" s="25">
        <f t="shared" si="14"/>
        <v>-4.132231404958657E-2</v>
      </c>
      <c r="AQ65" s="75">
        <f t="shared" si="9"/>
        <v>13.636363636363644</v>
      </c>
      <c r="AR65" s="26">
        <f t="shared" si="15"/>
        <v>9.0173731519549527</v>
      </c>
      <c r="AS65" s="76">
        <f t="shared" si="10"/>
        <v>14.285714285714299</v>
      </c>
      <c r="AT65" s="50">
        <f t="shared" si="16"/>
        <v>5.9543252218411471</v>
      </c>
      <c r="AU65" s="23">
        <f t="shared" si="6"/>
        <v>25.518536665033487</v>
      </c>
      <c r="AV65" s="23">
        <f t="shared" si="7"/>
        <v>38.645884936949798</v>
      </c>
    </row>
    <row r="66" spans="1:48" s="46" customFormat="1" x14ac:dyDescent="0.2">
      <c r="A66" s="51"/>
      <c r="B66" s="62"/>
      <c r="C66" s="51"/>
      <c r="D66" s="51"/>
      <c r="E66" s="51"/>
      <c r="F66" s="51"/>
      <c r="G66" s="51"/>
      <c r="H66" s="51"/>
      <c r="I66" s="51"/>
      <c r="J66" s="51"/>
      <c r="K66" s="51"/>
      <c r="L66" s="125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J66" s="26"/>
      <c r="AK66" s="36">
        <v>57</v>
      </c>
      <c r="AL66" s="26">
        <f t="shared" si="8"/>
        <v>13.909090909090917</v>
      </c>
      <c r="AM66" s="25">
        <f t="shared" si="11"/>
        <v>29.605289256198351</v>
      </c>
      <c r="AN66" s="25">
        <f t="shared" si="12"/>
        <v>3.9008264462809611E-2</v>
      </c>
      <c r="AO66" s="25">
        <f t="shared" si="13"/>
        <v>0.99471074380165292</v>
      </c>
      <c r="AP66" s="25">
        <f t="shared" si="14"/>
        <v>-3.3719008264462579E-2</v>
      </c>
      <c r="AQ66" s="75">
        <f t="shared" si="9"/>
        <v>13.909090909090917</v>
      </c>
      <c r="AR66" s="26">
        <f t="shared" si="15"/>
        <v>9.1034374815821959</v>
      </c>
      <c r="AS66" s="76">
        <f t="shared" si="10"/>
        <v>14.571428571428585</v>
      </c>
      <c r="AT66" s="50">
        <f t="shared" si="16"/>
        <v>6.0060736208223675</v>
      </c>
      <c r="AU66" s="23">
        <f t="shared" si="6"/>
        <v>25.740315517810146</v>
      </c>
      <c r="AV66" s="23">
        <f t="shared" si="7"/>
        <v>39.014732063923695</v>
      </c>
    </row>
    <row r="67" spans="1:48" s="46" customFormat="1" x14ac:dyDescent="0.2">
      <c r="A67" s="51"/>
      <c r="B67" s="62"/>
      <c r="C67" s="51"/>
      <c r="D67" s="51"/>
      <c r="E67" s="51"/>
      <c r="F67" s="51"/>
      <c r="G67" s="51"/>
      <c r="H67" s="51"/>
      <c r="I67" s="51"/>
      <c r="J67" s="51"/>
      <c r="K67" s="51"/>
      <c r="L67" s="125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J67" s="26"/>
      <c r="AK67" s="36">
        <v>58</v>
      </c>
      <c r="AL67" s="26">
        <f t="shared" si="8"/>
        <v>14.181818181818191</v>
      </c>
      <c r="AM67" s="25">
        <f t="shared" si="11"/>
        <v>29.7302479338843</v>
      </c>
      <c r="AN67" s="25">
        <f t="shared" si="12"/>
        <v>2.8760330578512072E-2</v>
      </c>
      <c r="AO67" s="25">
        <f t="shared" si="13"/>
        <v>0.99702479338842975</v>
      </c>
      <c r="AP67" s="25">
        <f t="shared" si="14"/>
        <v>-2.5785123966941891E-2</v>
      </c>
      <c r="AQ67" s="75">
        <f t="shared" si="9"/>
        <v>14.181818181818191</v>
      </c>
      <c r="AR67" s="26">
        <f t="shared" si="15"/>
        <v>9.185634338608919</v>
      </c>
      <c r="AS67" s="76">
        <f t="shared" si="10"/>
        <v>14.857142857142872</v>
      </c>
      <c r="AT67" s="50">
        <f t="shared" si="16"/>
        <v>6.0547244094488217</v>
      </c>
      <c r="AU67" s="23">
        <f t="shared" si="6"/>
        <v>25.948818897637807</v>
      </c>
      <c r="AV67" s="23">
        <f t="shared" si="7"/>
        <v>39.367004308323935</v>
      </c>
    </row>
    <row r="68" spans="1:48" s="46" customFormat="1" x14ac:dyDescent="0.2">
      <c r="A68" s="51"/>
      <c r="B68" s="62"/>
      <c r="C68" s="51"/>
      <c r="D68" s="51"/>
      <c r="E68" s="51"/>
      <c r="F68" s="51"/>
      <c r="G68" s="51"/>
      <c r="H68" s="51"/>
      <c r="I68" s="51"/>
      <c r="J68" s="51"/>
      <c r="K68" s="51"/>
      <c r="L68" s="125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J68" s="26"/>
      <c r="AK68" s="36">
        <v>59</v>
      </c>
      <c r="AL68" s="26">
        <f t="shared" si="8"/>
        <v>14.454545454545464</v>
      </c>
      <c r="AM68" s="25">
        <f t="shared" si="11"/>
        <v>29.837685950413228</v>
      </c>
      <c r="AN68" s="25">
        <f t="shared" si="12"/>
        <v>1.8842975206611233E-2</v>
      </c>
      <c r="AO68" s="25">
        <f t="shared" si="13"/>
        <v>0.99867768595041329</v>
      </c>
      <c r="AP68" s="25">
        <f t="shared" si="14"/>
        <v>-1.7520661157024504E-2</v>
      </c>
      <c r="AQ68" s="75">
        <f t="shared" si="9"/>
        <v>14.454545454545464</v>
      </c>
      <c r="AR68" s="26">
        <f t="shared" si="15"/>
        <v>9.2639539098724448</v>
      </c>
      <c r="AS68" s="76">
        <f t="shared" si="10"/>
        <v>15.142857142857158</v>
      </c>
      <c r="AT68" s="50">
        <f t="shared" si="16"/>
        <v>6.100480597556623</v>
      </c>
      <c r="AU68" s="23">
        <f t="shared" si="6"/>
        <v>26.14491684667124</v>
      </c>
      <c r="AV68" s="23">
        <f t="shared" si="7"/>
        <v>39.702659613739051</v>
      </c>
    </row>
    <row r="69" spans="1:48" s="46" customFormat="1" x14ac:dyDescent="0.2">
      <c r="A69" s="51"/>
      <c r="B69" s="62"/>
      <c r="C69" s="51"/>
      <c r="D69" s="51"/>
      <c r="E69" s="51"/>
      <c r="F69" s="51"/>
      <c r="G69" s="51"/>
      <c r="H69" s="51"/>
      <c r="I69" s="51"/>
      <c r="J69" s="51"/>
      <c r="K69" s="51"/>
      <c r="L69" s="125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J69" s="26"/>
      <c r="AK69" s="36">
        <v>60</v>
      </c>
      <c r="AL69" s="26">
        <f t="shared" si="8"/>
        <v>14.727272727272737</v>
      </c>
      <c r="AM69" s="25">
        <f t="shared" si="11"/>
        <v>29.927603305785127</v>
      </c>
      <c r="AN69" s="25">
        <f t="shared" si="12"/>
        <v>9.2561983471070915E-3</v>
      </c>
      <c r="AO69" s="25">
        <f t="shared" si="13"/>
        <v>0.99966942148760329</v>
      </c>
      <c r="AP69" s="25">
        <f t="shared" si="14"/>
        <v>-8.9256198347104233E-3</v>
      </c>
      <c r="AQ69" s="75">
        <f t="shared" si="9"/>
        <v>14.727272727272737</v>
      </c>
      <c r="AR69" s="26">
        <f t="shared" si="15"/>
        <v>9.338386382210107</v>
      </c>
      <c r="AS69" s="76">
        <f t="shared" si="10"/>
        <v>15.428571428571445</v>
      </c>
      <c r="AT69" s="50">
        <f t="shared" si="16"/>
        <v>6.1435323494002789</v>
      </c>
      <c r="AU69" s="23">
        <f t="shared" si="6"/>
        <v>26.329424354572623</v>
      </c>
      <c r="AV69" s="23">
        <f t="shared" si="7"/>
        <v>40.021655923757599</v>
      </c>
    </row>
    <row r="70" spans="1:48" s="46" customFormat="1" x14ac:dyDescent="0.2">
      <c r="A70" s="51"/>
      <c r="B70" s="62"/>
      <c r="C70" s="51"/>
      <c r="D70" s="51"/>
      <c r="E70" s="51"/>
      <c r="F70" s="51"/>
      <c r="G70" s="51"/>
      <c r="H70" s="51"/>
      <c r="I70" s="51"/>
      <c r="J70" s="51"/>
      <c r="K70" s="51"/>
      <c r="L70" s="125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J70" s="26"/>
      <c r="AK70" s="36">
        <v>61</v>
      </c>
      <c r="AL70" s="26">
        <f t="shared" si="8"/>
        <v>15.000000000000011</v>
      </c>
      <c r="AM70" s="25">
        <f t="shared" si="11"/>
        <v>30.000000000000004</v>
      </c>
      <c r="AN70" s="25">
        <f t="shared" si="12"/>
        <v>-3.5527136788004987E-16</v>
      </c>
      <c r="AO70" s="25">
        <f t="shared" si="13"/>
        <v>1</v>
      </c>
      <c r="AP70" s="25">
        <f t="shared" si="14"/>
        <v>3.5527136788005031E-16</v>
      </c>
      <c r="AQ70" s="75">
        <f t="shared" si="9"/>
        <v>15.000000000000011</v>
      </c>
      <c r="AR70" s="26">
        <f t="shared" si="15"/>
        <v>9.4089219424592283</v>
      </c>
      <c r="AS70" s="76">
        <f t="shared" si="10"/>
        <v>15.714285714285731</v>
      </c>
      <c r="AT70" s="50">
        <f t="shared" si="16"/>
        <v>6.1840575169784495</v>
      </c>
      <c r="AU70" s="23">
        <f t="shared" si="6"/>
        <v>26.503103644193356</v>
      </c>
      <c r="AV70" s="23">
        <f t="shared" si="7"/>
        <v>40.32395118196812</v>
      </c>
    </row>
    <row r="71" spans="1:48" s="46" customFormat="1" x14ac:dyDescent="0.2">
      <c r="A71" s="51"/>
      <c r="B71" s="62"/>
      <c r="C71" s="51"/>
      <c r="D71" s="51"/>
      <c r="E71" s="51"/>
      <c r="F71" s="51"/>
      <c r="G71" s="51"/>
      <c r="H71" s="51"/>
      <c r="I71" s="51"/>
      <c r="J71" s="51"/>
      <c r="K71" s="51"/>
      <c r="L71" s="125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J71" s="26"/>
      <c r="AK71" s="36">
        <v>62</v>
      </c>
      <c r="AL71" s="26">
        <f t="shared" si="8"/>
        <v>15.272727272727284</v>
      </c>
      <c r="AM71" s="25">
        <f t="shared" si="11"/>
        <v>30.054876033057855</v>
      </c>
      <c r="AN71" s="25">
        <f t="shared" si="12"/>
        <v>-8.9256198347111085E-3</v>
      </c>
      <c r="AO71" s="25">
        <f t="shared" si="13"/>
        <v>0.99966942148760329</v>
      </c>
      <c r="AP71" s="25">
        <f t="shared" si="14"/>
        <v>9.2561983471078271E-3</v>
      </c>
      <c r="AQ71" s="75">
        <f t="shared" si="9"/>
        <v>15.272727272727284</v>
      </c>
      <c r="AR71" s="26">
        <f t="shared" si="15"/>
        <v>9.475550777457137</v>
      </c>
      <c r="AS71" s="76">
        <f t="shared" si="10"/>
        <v>16.000000000000018</v>
      </c>
      <c r="AT71" s="50">
        <f t="shared" si="16"/>
        <v>6.2222222222222241</v>
      </c>
      <c r="AU71" s="23">
        <f t="shared" si="6"/>
        <v>26.666666666666675</v>
      </c>
      <c r="AV71" s="23">
        <f t="shared" si="7"/>
        <v>40.609503331959161</v>
      </c>
    </row>
    <row r="72" spans="1:48" s="46" customFormat="1" x14ac:dyDescent="0.2">
      <c r="A72" s="51"/>
      <c r="B72" s="62"/>
      <c r="C72" s="51"/>
      <c r="D72" s="51"/>
      <c r="E72" s="51"/>
      <c r="F72" s="51"/>
      <c r="G72" s="51"/>
      <c r="H72" s="51"/>
      <c r="I72" s="51"/>
      <c r="J72" s="51"/>
      <c r="K72" s="51"/>
      <c r="L72" s="125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J72" s="26"/>
      <c r="AK72" s="36">
        <v>63</v>
      </c>
      <c r="AL72" s="26">
        <f t="shared" si="8"/>
        <v>15.545454545454557</v>
      </c>
      <c r="AM72" s="25">
        <f t="shared" si="11"/>
        <v>30.092231404958675</v>
      </c>
      <c r="AN72" s="25">
        <f t="shared" si="12"/>
        <v>-1.7520661157025164E-2</v>
      </c>
      <c r="AO72" s="25">
        <f t="shared" si="13"/>
        <v>0.99867768595041306</v>
      </c>
      <c r="AP72" s="25">
        <f t="shared" si="14"/>
        <v>1.8842975206611996E-2</v>
      </c>
      <c r="AQ72" s="75">
        <f t="shared" si="9"/>
        <v>15.545454545454557</v>
      </c>
      <c r="AR72" s="26">
        <f t="shared" si="15"/>
        <v>9.5382630740411596</v>
      </c>
      <c r="AS72" s="76">
        <f t="shared" si="10"/>
        <v>16.285714285714302</v>
      </c>
      <c r="AT72" s="50">
        <f t="shared" si="16"/>
        <v>6.2581814670882734</v>
      </c>
      <c r="AU72" s="23">
        <f t="shared" si="6"/>
        <v>26.8207777160926</v>
      </c>
      <c r="AV72" s="23">
        <f t="shared" si="7"/>
        <v>40.878270317319256</v>
      </c>
    </row>
    <row r="73" spans="1:48" s="46" customFormat="1" x14ac:dyDescent="0.2">
      <c r="A73" s="51"/>
      <c r="B73" s="62"/>
      <c r="C73" s="51"/>
      <c r="D73" s="51"/>
      <c r="E73" s="51"/>
      <c r="F73" s="51"/>
      <c r="G73" s="51"/>
      <c r="H73" s="51"/>
      <c r="I73" s="51"/>
      <c r="J73" s="51"/>
      <c r="K73" s="51"/>
      <c r="L73" s="125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J73" s="26"/>
      <c r="AK73" s="36">
        <v>64</v>
      </c>
      <c r="AL73" s="26">
        <f t="shared" si="8"/>
        <v>15.818181818181831</v>
      </c>
      <c r="AM73" s="25">
        <f t="shared" si="11"/>
        <v>30.112066115702479</v>
      </c>
      <c r="AN73" s="25">
        <f t="shared" si="12"/>
        <v>-2.5785123966942523E-2</v>
      </c>
      <c r="AO73" s="25">
        <f t="shared" si="13"/>
        <v>0.99702479338842964</v>
      </c>
      <c r="AP73" s="25">
        <f t="shared" si="14"/>
        <v>2.8760330578512863E-2</v>
      </c>
      <c r="AQ73" s="75">
        <f t="shared" si="9"/>
        <v>15.818181818181831</v>
      </c>
      <c r="AR73" s="26">
        <f t="shared" si="15"/>
        <v>9.5970490190486242</v>
      </c>
      <c r="AS73" s="76">
        <f t="shared" si="10"/>
        <v>16.571428571428587</v>
      </c>
      <c r="AT73" s="50">
        <f t="shared" si="16"/>
        <v>6.2920797552795511</v>
      </c>
      <c r="AU73" s="23">
        <f t="shared" si="6"/>
        <v>26.966056094055219</v>
      </c>
      <c r="AV73" s="23">
        <f t="shared" si="7"/>
        <v>41.13021008163696</v>
      </c>
    </row>
    <row r="74" spans="1:48" s="46" customFormat="1" x14ac:dyDescent="0.2">
      <c r="A74" s="51"/>
      <c r="B74" s="62"/>
      <c r="C74" s="51"/>
      <c r="D74" s="51"/>
      <c r="E74" s="51"/>
      <c r="F74" s="51"/>
      <c r="G74" s="51"/>
      <c r="H74" s="51"/>
      <c r="I74" s="51"/>
      <c r="J74" s="51"/>
      <c r="K74" s="51"/>
      <c r="L74" s="125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J74" s="26"/>
      <c r="AK74" s="36">
        <v>65</v>
      </c>
      <c r="AL74" s="26">
        <f t="shared" si="8"/>
        <v>16.090909090909104</v>
      </c>
      <c r="AM74" s="25">
        <f t="shared" ref="AM74:AM105" si="17">y_0 *AN74+ y_1 *AO74 + y_2 *AP74</f>
        <v>30.114380165289258</v>
      </c>
      <c r="AN74" s="25">
        <f t="shared" ref="AN74:AN105" si="18" xml:space="preserve"> ((AL74 - x_1) * (AL74 - x_2)) / ((x_0 - x_1) * (x_0 - x_2))</f>
        <v>-3.3719008264463189E-2</v>
      </c>
      <c r="AO74" s="25">
        <f t="shared" ref="AO74:AO105" si="19" xml:space="preserve"> ((AL74 - x_0) * (AL74 - x_2)) / ((x_1 - x_0) * (x_1 - x_2))</f>
        <v>0.99471074380165281</v>
      </c>
      <c r="AP74" s="25">
        <f t="shared" ref="AP74:AP105" si="20">((AL74- x_0) * (AL74 - x_1)) / ((x_2 - x_0) * (x_2 - x_1))</f>
        <v>3.9008264462810423E-2</v>
      </c>
      <c r="AQ74" s="75">
        <f t="shared" si="9"/>
        <v>16.090909090909104</v>
      </c>
      <c r="AR74" s="26">
        <f t="shared" ref="AR74:AR105" si="21">b_0+B_1*AQ74+B_2*AQ74^2+B_3*AQ74^3</f>
        <v>9.651898799316859</v>
      </c>
      <c r="AS74" s="76">
        <f t="shared" si="10"/>
        <v>16.857142857142872</v>
      </c>
      <c r="AT74" s="50">
        <f t="shared" si="16"/>
        <v>6.3240517131407517</v>
      </c>
      <c r="AU74" s="23">
        <f t="shared" si="6"/>
        <v>27.103078770603222</v>
      </c>
      <c r="AV74" s="23">
        <f t="shared" si="7"/>
        <v>41.365280568500822</v>
      </c>
    </row>
    <row r="75" spans="1:48" s="46" customFormat="1" x14ac:dyDescent="0.2">
      <c r="A75" s="51"/>
      <c r="B75" s="62"/>
      <c r="C75" s="51"/>
      <c r="D75" s="51"/>
      <c r="E75" s="51"/>
      <c r="F75" s="51"/>
      <c r="G75" s="51"/>
      <c r="H75" s="51"/>
      <c r="I75" s="51"/>
      <c r="J75" s="51"/>
      <c r="K75" s="51"/>
      <c r="L75" s="125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J75" s="26"/>
      <c r="AK75" s="36">
        <v>66</v>
      </c>
      <c r="AL75" s="26">
        <f t="shared" si="8"/>
        <v>16.363636363636378</v>
      </c>
      <c r="AM75" s="25">
        <f t="shared" si="17"/>
        <v>30.099173553719005</v>
      </c>
      <c r="AN75" s="25">
        <f t="shared" si="18"/>
        <v>-4.1322314049587153E-2</v>
      </c>
      <c r="AO75" s="25">
        <f t="shared" si="19"/>
        <v>0.99173553719008245</v>
      </c>
      <c r="AP75" s="25">
        <f t="shared" si="20"/>
        <v>4.9586776859504682E-2</v>
      </c>
      <c r="AQ75" s="75">
        <f t="shared" si="9"/>
        <v>16.363636363636378</v>
      </c>
      <c r="AR75" s="26">
        <f t="shared" si="21"/>
        <v>9.7028026016831852</v>
      </c>
      <c r="AS75" s="76">
        <f t="shared" si="10"/>
        <v>17.142857142857157</v>
      </c>
      <c r="AT75" s="50">
        <f t="shared" si="16"/>
        <v>6.3542227003765479</v>
      </c>
      <c r="AU75" s="23">
        <f t="shared" si="6"/>
        <v>27.232383001613776</v>
      </c>
      <c r="AV75" s="23">
        <f t="shared" si="7"/>
        <v>41.583439721499367</v>
      </c>
    </row>
    <row r="76" spans="1:48" s="46" customFormat="1" x14ac:dyDescent="0.2">
      <c r="A76" s="51"/>
      <c r="B76" s="62"/>
      <c r="C76" s="51"/>
      <c r="D76" s="51"/>
      <c r="E76" s="51"/>
      <c r="F76" s="51"/>
      <c r="G76" s="51"/>
      <c r="H76" s="51"/>
      <c r="I76" s="51"/>
      <c r="J76" s="51"/>
      <c r="K76" s="51"/>
      <c r="L76" s="125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J76" s="26"/>
      <c r="AK76" s="36">
        <v>67</v>
      </c>
      <c r="AL76" s="26">
        <f t="shared" si="8"/>
        <v>16.636363636363651</v>
      </c>
      <c r="AM76" s="25">
        <f t="shared" si="17"/>
        <v>30.066446280991734</v>
      </c>
      <c r="AN76" s="25">
        <f t="shared" si="18"/>
        <v>-4.8595041322314431E-2</v>
      </c>
      <c r="AO76" s="25">
        <f t="shared" si="19"/>
        <v>0.98809917355371879</v>
      </c>
      <c r="AP76" s="25">
        <f t="shared" si="20"/>
        <v>6.0495867768595633E-2</v>
      </c>
      <c r="AQ76" s="75">
        <f t="shared" si="9"/>
        <v>16.636363636363651</v>
      </c>
      <c r="AR76" s="26">
        <f t="shared" si="21"/>
        <v>9.7497506129849381</v>
      </c>
      <c r="AS76" s="76">
        <f t="shared" si="10"/>
        <v>17.428571428571441</v>
      </c>
      <c r="AT76" s="50">
        <f t="shared" si="16"/>
        <v>6.3827094037351424</v>
      </c>
      <c r="AU76" s="23">
        <f t="shared" si="6"/>
        <v>27.354468873150608</v>
      </c>
      <c r="AV76" s="23">
        <f t="shared" si="7"/>
        <v>41.784645484221159</v>
      </c>
    </row>
    <row r="77" spans="1:48" s="46" customFormat="1" x14ac:dyDescent="0.2">
      <c r="A77" s="51"/>
      <c r="B77" s="62"/>
      <c r="C77" s="51"/>
      <c r="D77" s="51"/>
      <c r="E77" s="51"/>
      <c r="F77" s="51"/>
      <c r="G77" s="51"/>
      <c r="H77" s="51"/>
      <c r="I77" s="51"/>
      <c r="J77" s="51"/>
      <c r="K77" s="51"/>
      <c r="L77" s="125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J77" s="26"/>
      <c r="AK77" s="36">
        <v>68</v>
      </c>
      <c r="AL77" s="26">
        <f t="shared" si="8"/>
        <v>16.909090909090924</v>
      </c>
      <c r="AM77" s="25">
        <f t="shared" si="17"/>
        <v>30.016198347107437</v>
      </c>
      <c r="AN77" s="25">
        <f t="shared" si="18"/>
        <v>-5.5537190082645002E-2</v>
      </c>
      <c r="AO77" s="25">
        <f t="shared" si="19"/>
        <v>0.98380165289256172</v>
      </c>
      <c r="AP77" s="25">
        <f t="shared" si="20"/>
        <v>7.1735537190083284E-2</v>
      </c>
      <c r="AQ77" s="75">
        <f t="shared" si="9"/>
        <v>16.909090909090924</v>
      </c>
      <c r="AR77" s="26">
        <f t="shared" si="21"/>
        <v>9.7927330200594387</v>
      </c>
      <c r="AS77" s="76">
        <f t="shared" si="10"/>
        <v>17.714285714285726</v>
      </c>
      <c r="AT77" s="50">
        <f t="shared" si="16"/>
        <v>6.4096204087905342</v>
      </c>
      <c r="AU77" s="23">
        <f t="shared" si="6"/>
        <v>27.46980175195943</v>
      </c>
      <c r="AV77" s="23">
        <f t="shared" si="7"/>
        <v>41.968855800254737</v>
      </c>
    </row>
    <row r="78" spans="1:48" s="46" customFormat="1" x14ac:dyDescent="0.2">
      <c r="A78" s="51"/>
      <c r="B78" s="62"/>
      <c r="C78" s="51"/>
      <c r="D78" s="51"/>
      <c r="E78" s="51"/>
      <c r="F78" s="51"/>
      <c r="G78" s="51"/>
      <c r="H78" s="51"/>
      <c r="I78" s="51"/>
      <c r="J78" s="51"/>
      <c r="K78" s="51"/>
      <c r="L78" s="125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J78" s="26"/>
      <c r="AK78" s="36">
        <v>69</v>
      </c>
      <c r="AL78" s="26">
        <f t="shared" si="8"/>
        <v>17.181818181818198</v>
      </c>
      <c r="AM78" s="25">
        <f t="shared" si="17"/>
        <v>29.948429752066115</v>
      </c>
      <c r="AN78" s="25">
        <f t="shared" si="18"/>
        <v>-6.2148760330578888E-2</v>
      </c>
      <c r="AO78" s="25">
        <f t="shared" si="19"/>
        <v>0.97884297520661134</v>
      </c>
      <c r="AP78" s="25">
        <f t="shared" si="20"/>
        <v>8.3305785123967621E-2</v>
      </c>
      <c r="AQ78" s="75">
        <f t="shared" si="9"/>
        <v>17.181818181818198</v>
      </c>
      <c r="AR78" s="26">
        <f t="shared" si="21"/>
        <v>9.8317400097440153</v>
      </c>
      <c r="AS78" s="76">
        <f t="shared" si="10"/>
        <v>18.000000000000011</v>
      </c>
      <c r="AT78" s="50">
        <f t="shared" si="16"/>
        <v>6.4350567465321564</v>
      </c>
      <c r="AU78" s="23">
        <f t="shared" si="6"/>
        <v>27.578814627994955</v>
      </c>
      <c r="AV78" s="23">
        <f t="shared" si="7"/>
        <v>42.136028613188635</v>
      </c>
    </row>
    <row r="79" spans="1:48" s="46" customFormat="1" x14ac:dyDescent="0.2">
      <c r="A79" s="51"/>
      <c r="B79" s="62"/>
      <c r="C79" s="51"/>
      <c r="D79" s="51"/>
      <c r="E79" s="51"/>
      <c r="F79" s="51"/>
      <c r="G79" s="51"/>
      <c r="H79" s="51"/>
      <c r="I79" s="51"/>
      <c r="J79" s="51"/>
      <c r="K79" s="51"/>
      <c r="L79" s="125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J79" s="26"/>
      <c r="AK79" s="36">
        <v>70</v>
      </c>
      <c r="AL79" s="26">
        <f t="shared" si="8"/>
        <v>17.454545454545471</v>
      </c>
      <c r="AM79" s="25">
        <f t="shared" si="17"/>
        <v>29.863140495867761</v>
      </c>
      <c r="AN79" s="25">
        <f t="shared" si="18"/>
        <v>-6.8429752066116081E-2</v>
      </c>
      <c r="AO79" s="25">
        <f t="shared" si="19"/>
        <v>0.97322314049586744</v>
      </c>
      <c r="AP79" s="25">
        <f t="shared" si="20"/>
        <v>9.5206611570248664E-2</v>
      </c>
      <c r="AQ79" s="75">
        <f t="shared" si="9"/>
        <v>17.454545454545471</v>
      </c>
      <c r="AR79" s="26">
        <f t="shared" si="21"/>
        <v>9.8667617688759961</v>
      </c>
      <c r="AS79" s="76">
        <f t="shared" si="10"/>
        <v>18.285714285714295</v>
      </c>
      <c r="AT79" s="50">
        <f t="shared" ref="AT79:AT110" si="22">(vm*AS79^h)/(k^h+AS79^h)</f>
        <v>6.459112412705565</v>
      </c>
      <c r="AU79" s="23">
        <f t="shared" ref="AU79:AU129" si="23">$U$39+(AT79-$V$39)*$U$42</f>
        <v>27.681910340166706</v>
      </c>
      <c r="AV79" s="23">
        <f t="shared" ref="AV79:AV129" si="24">$U$39+(AR79-$V$39)*$U$42</f>
        <v>42.28612186661141</v>
      </c>
    </row>
    <row r="80" spans="1:48" s="46" customFormat="1" x14ac:dyDescent="0.2">
      <c r="A80" s="51"/>
      <c r="B80" s="62"/>
      <c r="C80" s="51"/>
      <c r="D80" s="51"/>
      <c r="E80" s="51"/>
      <c r="F80" s="51"/>
      <c r="G80" s="51"/>
      <c r="H80" s="51"/>
      <c r="I80" s="51"/>
      <c r="J80" s="51"/>
      <c r="K80" s="51"/>
      <c r="L80" s="125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J80" s="26"/>
      <c r="AK80" s="36">
        <v>71</v>
      </c>
      <c r="AL80" s="26">
        <f t="shared" ref="AL80:AL129" si="25">AL79+$AJ$12</f>
        <v>17.727272727272744</v>
      </c>
      <c r="AM80" s="25">
        <f t="shared" si="17"/>
        <v>29.760330578512388</v>
      </c>
      <c r="AN80" s="25">
        <f t="shared" si="18"/>
        <v>-7.4380165289256561E-2</v>
      </c>
      <c r="AO80" s="25">
        <f t="shared" si="19"/>
        <v>0.96694214876033013</v>
      </c>
      <c r="AP80" s="25">
        <f t="shared" si="20"/>
        <v>0.1074380165289264</v>
      </c>
      <c r="AQ80" s="75">
        <f t="shared" ref="AQ80:AQ129" si="26">AQ79+$AJ$13</f>
        <v>17.727272727272744</v>
      </c>
      <c r="AR80" s="26">
        <f t="shared" si="21"/>
        <v>9.8977884842927093</v>
      </c>
      <c r="AS80" s="76">
        <f t="shared" si="10"/>
        <v>18.57142857142858</v>
      </c>
      <c r="AT80" s="50">
        <f t="shared" si="22"/>
        <v>6.4818748588056394</v>
      </c>
      <c r="AU80" s="23">
        <f t="shared" si="23"/>
        <v>27.779463680595597</v>
      </c>
      <c r="AV80" s="23">
        <f t="shared" si="24"/>
        <v>42.419093504111608</v>
      </c>
    </row>
    <row r="81" spans="1:48" s="46" customFormat="1" x14ac:dyDescent="0.2">
      <c r="A81" s="51"/>
      <c r="B81" s="62"/>
      <c r="C81" s="51"/>
      <c r="D81" s="51"/>
      <c r="E81" s="51"/>
      <c r="F81" s="51"/>
      <c r="G81" s="51"/>
      <c r="H81" s="51"/>
      <c r="I81" s="51"/>
      <c r="J81" s="51"/>
      <c r="K81" s="51"/>
      <c r="L81" s="125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J81" s="26"/>
      <c r="AK81" s="36">
        <v>72</v>
      </c>
      <c r="AL81" s="26">
        <f t="shared" si="25"/>
        <v>18.000000000000018</v>
      </c>
      <c r="AM81" s="25">
        <f t="shared" si="17"/>
        <v>29.639999999999993</v>
      </c>
      <c r="AN81" s="25">
        <f t="shared" si="18"/>
        <v>-8.0000000000000349E-2</v>
      </c>
      <c r="AO81" s="25">
        <f t="shared" si="19"/>
        <v>0.95999999999999952</v>
      </c>
      <c r="AP81" s="25">
        <f t="shared" si="20"/>
        <v>0.12000000000000081</v>
      </c>
      <c r="AQ81" s="75">
        <f t="shared" si="26"/>
        <v>18.000000000000018</v>
      </c>
      <c r="AR81" s="26">
        <f t="shared" si="21"/>
        <v>9.9248103428314813</v>
      </c>
      <c r="AS81" s="76">
        <f t="shared" ref="AS81:AS129" si="27">AS80+$AS$13</f>
        <v>18.857142857142865</v>
      </c>
      <c r="AT81" s="50">
        <f t="shared" si="22"/>
        <v>6.503425454357437</v>
      </c>
      <c r="AU81" s="23">
        <f t="shared" si="23"/>
        <v>27.871823375817588</v>
      </c>
      <c r="AV81" s="23">
        <f t="shared" si="24"/>
        <v>42.534901469277777</v>
      </c>
    </row>
    <row r="82" spans="1:48" s="46" customFormat="1" x14ac:dyDescent="0.2">
      <c r="A82" s="51"/>
      <c r="B82" s="62"/>
      <c r="C82" s="51"/>
      <c r="D82" s="51"/>
      <c r="E82" s="51"/>
      <c r="F82" s="51"/>
      <c r="G82" s="51"/>
      <c r="H82" s="51"/>
      <c r="I82" s="51"/>
      <c r="J82" s="51"/>
      <c r="K82" s="51"/>
      <c r="L82" s="125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J82" s="26"/>
      <c r="AK82" s="36">
        <v>73</v>
      </c>
      <c r="AL82" s="26">
        <f t="shared" si="25"/>
        <v>18.272727272727291</v>
      </c>
      <c r="AM82" s="25">
        <f t="shared" si="17"/>
        <v>29.502148760330567</v>
      </c>
      <c r="AN82" s="25">
        <f t="shared" si="18"/>
        <v>-8.5289256198347457E-2</v>
      </c>
      <c r="AO82" s="25">
        <f t="shared" si="19"/>
        <v>0.95239669421487549</v>
      </c>
      <c r="AP82" s="25">
        <f t="shared" si="20"/>
        <v>0.13289256198347196</v>
      </c>
      <c r="AQ82" s="75">
        <f t="shared" si="26"/>
        <v>18.272727272727291</v>
      </c>
      <c r="AR82" s="26">
        <f t="shared" si="21"/>
        <v>9.9478175313296351</v>
      </c>
      <c r="AS82" s="76">
        <f t="shared" si="27"/>
        <v>19.142857142857149</v>
      </c>
      <c r="AT82" s="50">
        <f t="shared" si="22"/>
        <v>6.5238399206730397</v>
      </c>
      <c r="AU82" s="23">
        <f t="shared" si="23"/>
        <v>27.959313945741599</v>
      </c>
      <c r="AV82" s="23">
        <f t="shared" si="24"/>
        <v>42.633503705698438</v>
      </c>
    </row>
    <row r="83" spans="1:48" s="46" customFormat="1" x14ac:dyDescent="0.2">
      <c r="A83" s="51"/>
      <c r="B83" s="62"/>
      <c r="C83" s="51"/>
      <c r="D83" s="51"/>
      <c r="E83" s="51"/>
      <c r="F83" s="51"/>
      <c r="G83" s="51"/>
      <c r="H83" s="51"/>
      <c r="I83" s="51"/>
      <c r="J83" s="51"/>
      <c r="K83" s="51"/>
      <c r="L83" s="125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J83" s="26"/>
      <c r="AK83" s="36">
        <v>74</v>
      </c>
      <c r="AL83" s="26">
        <f t="shared" si="25"/>
        <v>18.545454545454565</v>
      </c>
      <c r="AM83" s="25">
        <f t="shared" si="17"/>
        <v>29.346776859504121</v>
      </c>
      <c r="AN83" s="25">
        <f t="shared" si="18"/>
        <v>-9.0247933884297846E-2</v>
      </c>
      <c r="AO83" s="25">
        <f t="shared" si="19"/>
        <v>0.94413223140495806</v>
      </c>
      <c r="AP83" s="25">
        <f t="shared" si="20"/>
        <v>0.14611570247933978</v>
      </c>
      <c r="AQ83" s="75">
        <f t="shared" si="26"/>
        <v>18.545454545454565</v>
      </c>
      <c r="AR83" s="26">
        <f t="shared" si="21"/>
        <v>9.9668002366245041</v>
      </c>
      <c r="AS83" s="76">
        <f t="shared" si="27"/>
        <v>19.428571428571434</v>
      </c>
      <c r="AT83" s="50">
        <f t="shared" si="22"/>
        <v>6.5431887366818877</v>
      </c>
      <c r="AU83" s="23">
        <f t="shared" si="23"/>
        <v>28.042237442922374</v>
      </c>
      <c r="AV83" s="23">
        <f t="shared" si="24"/>
        <v>42.714858156962158</v>
      </c>
    </row>
    <row r="84" spans="1:48" s="46" customFormat="1" x14ac:dyDescent="0.2">
      <c r="A84" s="51"/>
      <c r="B84" s="62"/>
      <c r="C84" s="51"/>
      <c r="D84" s="51"/>
      <c r="E84" s="51"/>
      <c r="F84" s="51"/>
      <c r="G84" s="51"/>
      <c r="H84" s="51"/>
      <c r="I84" s="51"/>
      <c r="J84" s="51"/>
      <c r="K84" s="51"/>
      <c r="L84" s="125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J84" s="26"/>
      <c r="AK84" s="36">
        <v>75</v>
      </c>
      <c r="AL84" s="26">
        <f t="shared" si="25"/>
        <v>18.818181818181838</v>
      </c>
      <c r="AM84" s="25">
        <f t="shared" si="17"/>
        <v>29.173884297520644</v>
      </c>
      <c r="AN84" s="25">
        <f t="shared" si="18"/>
        <v>-9.4876033057851555E-2</v>
      </c>
      <c r="AO84" s="25">
        <f t="shared" si="19"/>
        <v>0.9352066115702472</v>
      </c>
      <c r="AP84" s="25">
        <f t="shared" si="20"/>
        <v>0.1596694214876043</v>
      </c>
      <c r="AQ84" s="75">
        <f t="shared" si="26"/>
        <v>18.818181818181838</v>
      </c>
      <c r="AR84" s="26">
        <f t="shared" si="21"/>
        <v>9.9817486455534112</v>
      </c>
      <c r="AS84" s="76">
        <f t="shared" si="27"/>
        <v>19.714285714285719</v>
      </c>
      <c r="AT84" s="50">
        <f t="shared" si="22"/>
        <v>6.5615375177266513</v>
      </c>
      <c r="AU84" s="23">
        <f t="shared" si="23"/>
        <v>28.120875075971362</v>
      </c>
      <c r="AV84" s="23">
        <f t="shared" si="24"/>
        <v>42.778922766657473</v>
      </c>
    </row>
    <row r="85" spans="1:48" s="46" customFormat="1" x14ac:dyDescent="0.2">
      <c r="A85" s="51"/>
      <c r="B85" s="62"/>
      <c r="C85" s="51"/>
      <c r="D85" s="51"/>
      <c r="E85" s="51"/>
      <c r="F85" s="51"/>
      <c r="G85" s="51"/>
      <c r="H85" s="51"/>
      <c r="I85" s="51"/>
      <c r="J85" s="51"/>
      <c r="K85" s="51"/>
      <c r="L85" s="125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J85" s="26"/>
      <c r="AK85" s="36">
        <v>76</v>
      </c>
      <c r="AL85" s="26">
        <f t="shared" si="25"/>
        <v>19.090909090909111</v>
      </c>
      <c r="AM85" s="25">
        <f t="shared" si="17"/>
        <v>28.983471074380152</v>
      </c>
      <c r="AN85" s="25">
        <f t="shared" si="18"/>
        <v>-9.9173553719008573E-2</v>
      </c>
      <c r="AO85" s="25">
        <f t="shared" si="19"/>
        <v>0.92561983471074305</v>
      </c>
      <c r="AP85" s="25">
        <f t="shared" si="20"/>
        <v>0.17355371900826552</v>
      </c>
      <c r="AQ85" s="75">
        <f t="shared" si="26"/>
        <v>19.090909090909111</v>
      </c>
      <c r="AR85" s="26">
        <f t="shared" si="21"/>
        <v>9.9926529449536847</v>
      </c>
      <c r="AS85" s="76">
        <f t="shared" si="27"/>
        <v>20.000000000000004</v>
      </c>
      <c r="AT85" s="50">
        <f t="shared" si="22"/>
        <v>6.5789473684210531</v>
      </c>
      <c r="AU85" s="23">
        <f t="shared" si="23"/>
        <v>28.195488721804512</v>
      </c>
      <c r="AV85" s="23">
        <f t="shared" si="24"/>
        <v>42.82565547837293</v>
      </c>
    </row>
    <row r="86" spans="1:48" s="46" customFormat="1" x14ac:dyDescent="0.2">
      <c r="A86" s="51"/>
      <c r="B86" s="62"/>
      <c r="C86" s="51"/>
      <c r="D86" s="51"/>
      <c r="E86" s="51"/>
      <c r="F86" s="51"/>
      <c r="G86" s="51"/>
      <c r="H86" s="51"/>
      <c r="I86" s="51"/>
      <c r="J86" s="51"/>
      <c r="K86" s="51"/>
      <c r="L86" s="125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J86" s="26"/>
      <c r="AK86" s="36">
        <v>77</v>
      </c>
      <c r="AL86" s="26">
        <f t="shared" si="25"/>
        <v>19.363636363636385</v>
      </c>
      <c r="AM86" s="25">
        <f t="shared" si="17"/>
        <v>28.775537190082627</v>
      </c>
      <c r="AN86" s="25">
        <f t="shared" si="18"/>
        <v>-0.1031404958677689</v>
      </c>
      <c r="AO86" s="25">
        <f t="shared" si="19"/>
        <v>0.91537190082644537</v>
      </c>
      <c r="AP86" s="25">
        <f t="shared" si="20"/>
        <v>0.18776859504132343</v>
      </c>
      <c r="AQ86" s="75">
        <f t="shared" si="26"/>
        <v>19.363636363636385</v>
      </c>
      <c r="AR86" s="26">
        <f t="shared" si="21"/>
        <v>9.9995033216626545</v>
      </c>
      <c r="AS86" s="76">
        <f t="shared" si="27"/>
        <v>20.285714285714288</v>
      </c>
      <c r="AT86" s="50">
        <f t="shared" si="22"/>
        <v>6.595475210799683</v>
      </c>
      <c r="AU86" s="23">
        <f t="shared" si="23"/>
        <v>28.266322331998641</v>
      </c>
      <c r="AV86" s="23">
        <f t="shared" si="24"/>
        <v>42.855014235697091</v>
      </c>
    </row>
    <row r="87" spans="1:48" s="46" customFormat="1" x14ac:dyDescent="0.2">
      <c r="A87" s="51"/>
      <c r="B87" s="62"/>
      <c r="C87" s="51"/>
      <c r="D87" s="51"/>
      <c r="E87" s="51"/>
      <c r="F87" s="51"/>
      <c r="G87" s="51"/>
      <c r="H87" s="51"/>
      <c r="I87" s="51"/>
      <c r="J87" s="51"/>
      <c r="K87" s="51"/>
      <c r="L87" s="125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J87" s="26"/>
      <c r="AK87" s="36">
        <v>78</v>
      </c>
      <c r="AL87" s="26">
        <f t="shared" si="25"/>
        <v>19.636363636363658</v>
      </c>
      <c r="AM87" s="25">
        <f t="shared" si="17"/>
        <v>28.55008264462808</v>
      </c>
      <c r="AN87" s="25">
        <f t="shared" si="18"/>
        <v>-0.1067768595041325</v>
      </c>
      <c r="AO87" s="25">
        <f t="shared" si="19"/>
        <v>0.9044628099173545</v>
      </c>
      <c r="AP87" s="25">
        <f t="shared" si="20"/>
        <v>0.20231404958677801</v>
      </c>
      <c r="AQ87" s="75">
        <f t="shared" si="26"/>
        <v>19.636363636363658</v>
      </c>
      <c r="AR87" s="26">
        <f t="shared" si="21"/>
        <v>10.002289962517642</v>
      </c>
      <c r="AS87" s="76">
        <f t="shared" si="27"/>
        <v>20.571428571428573</v>
      </c>
      <c r="AT87" s="50">
        <f t="shared" si="22"/>
        <v>6.6111740890688262</v>
      </c>
      <c r="AU87" s="23">
        <f t="shared" si="23"/>
        <v>28.333603238866399</v>
      </c>
      <c r="AV87" s="23">
        <f t="shared" si="24"/>
        <v>42.866956982218461</v>
      </c>
    </row>
    <row r="88" spans="1:48" s="46" customFormat="1" x14ac:dyDescent="0.2">
      <c r="A88" s="51"/>
      <c r="B88" s="62"/>
      <c r="C88" s="51"/>
      <c r="D88" s="51"/>
      <c r="E88" s="51"/>
      <c r="F88" s="51"/>
      <c r="G88" s="51"/>
      <c r="H88" s="51"/>
      <c r="I88" s="51"/>
      <c r="J88" s="51"/>
      <c r="K88" s="51"/>
      <c r="L88" s="125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J88" s="26"/>
      <c r="AK88" s="36">
        <v>79</v>
      </c>
      <c r="AL88" s="26">
        <f t="shared" si="25"/>
        <v>19.909090909090931</v>
      </c>
      <c r="AM88" s="25">
        <f t="shared" si="17"/>
        <v>28.307107438016509</v>
      </c>
      <c r="AN88" s="25">
        <f t="shared" si="18"/>
        <v>-0.11008264462809943</v>
      </c>
      <c r="AO88" s="25">
        <f t="shared" si="19"/>
        <v>0.89289256198347011</v>
      </c>
      <c r="AP88" s="25">
        <f t="shared" si="20"/>
        <v>0.21719008264462933</v>
      </c>
      <c r="AQ88" s="75">
        <f t="shared" si="26"/>
        <v>19.909090909090931</v>
      </c>
      <c r="AR88" s="26">
        <f t="shared" si="21"/>
        <v>10.001003054355976</v>
      </c>
      <c r="AS88" s="76">
        <f t="shared" si="27"/>
        <v>20.857142857142858</v>
      </c>
      <c r="AT88" s="50">
        <f t="shared" si="22"/>
        <v>6.6260934523041888</v>
      </c>
      <c r="AU88" s="23">
        <f t="shared" si="23"/>
        <v>28.397543367017953</v>
      </c>
      <c r="AV88" s="23">
        <f t="shared" si="24"/>
        <v>42.86144166152561</v>
      </c>
    </row>
    <row r="89" spans="1:48" s="46" customFormat="1" x14ac:dyDescent="0.2">
      <c r="A89" s="51"/>
      <c r="B89" s="62"/>
      <c r="C89" s="51"/>
      <c r="D89" s="51"/>
      <c r="E89" s="51"/>
      <c r="F89" s="51"/>
      <c r="G89" s="51"/>
      <c r="H89" s="51"/>
      <c r="I89" s="51"/>
      <c r="J89" s="51"/>
      <c r="K89" s="51"/>
      <c r="L89" s="125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J89" s="26"/>
      <c r="AK89" s="36">
        <v>80</v>
      </c>
      <c r="AL89" s="26">
        <f t="shared" si="25"/>
        <v>20.181818181818205</v>
      </c>
      <c r="AM89" s="25">
        <f t="shared" si="17"/>
        <v>28.046611570247912</v>
      </c>
      <c r="AN89" s="25">
        <f t="shared" si="18"/>
        <v>-0.11305785123966966</v>
      </c>
      <c r="AO89" s="25">
        <f t="shared" si="19"/>
        <v>0.88066115702479242</v>
      </c>
      <c r="AP89" s="25">
        <f t="shared" si="20"/>
        <v>0.23239669421487733</v>
      </c>
      <c r="AQ89" s="75">
        <f t="shared" si="26"/>
        <v>20.181818181818205</v>
      </c>
      <c r="AR89" s="26">
        <f t="shared" si="21"/>
        <v>9.995632784014985</v>
      </c>
      <c r="AS89" s="76">
        <f t="shared" si="27"/>
        <v>21.142857142857142</v>
      </c>
      <c r="AT89" s="50">
        <f t="shared" si="22"/>
        <v>6.6402794164466172</v>
      </c>
      <c r="AU89" s="23">
        <f t="shared" si="23"/>
        <v>28.458340356199788</v>
      </c>
      <c r="AV89" s="23">
        <f t="shared" si="24"/>
        <v>42.838426217207079</v>
      </c>
    </row>
    <row r="90" spans="1:48" s="46" customFormat="1" x14ac:dyDescent="0.2">
      <c r="A90" s="51"/>
      <c r="B90" s="62"/>
      <c r="C90" s="51"/>
      <c r="D90" s="51"/>
      <c r="E90" s="51"/>
      <c r="F90" s="51"/>
      <c r="G90" s="51"/>
      <c r="H90" s="51"/>
      <c r="I90" s="51"/>
      <c r="J90" s="51"/>
      <c r="K90" s="51"/>
      <c r="L90" s="125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J90" s="26"/>
      <c r="AK90" s="36">
        <v>81</v>
      </c>
      <c r="AL90" s="26">
        <f t="shared" si="25"/>
        <v>20.454545454545478</v>
      </c>
      <c r="AM90" s="25">
        <f t="shared" si="17"/>
        <v>27.768595041322286</v>
      </c>
      <c r="AN90" s="25">
        <f t="shared" si="18"/>
        <v>-0.11570247933884319</v>
      </c>
      <c r="AO90" s="25">
        <f t="shared" si="19"/>
        <v>0.86776859504132109</v>
      </c>
      <c r="AP90" s="25">
        <f t="shared" si="20"/>
        <v>0.24793388429752203</v>
      </c>
      <c r="AQ90" s="75">
        <f t="shared" si="26"/>
        <v>20.454545454545478</v>
      </c>
      <c r="AR90" s="26">
        <f t="shared" si="21"/>
        <v>9.9861693383319992</v>
      </c>
      <c r="AS90" s="76">
        <f t="shared" si="27"/>
        <v>21.428571428571427</v>
      </c>
      <c r="AT90" s="50">
        <f t="shared" si="22"/>
        <v>6.6537750069283748</v>
      </c>
      <c r="AU90" s="23">
        <f t="shared" si="23"/>
        <v>28.516178601121606</v>
      </c>
      <c r="AV90" s="23">
        <f t="shared" si="24"/>
        <v>42.797868592851422</v>
      </c>
    </row>
    <row r="91" spans="1:48" s="46" customFormat="1" x14ac:dyDescent="0.2">
      <c r="A91" s="51"/>
      <c r="B91" s="62"/>
      <c r="C91" s="51"/>
      <c r="D91" s="51"/>
      <c r="E91" s="51"/>
      <c r="F91" s="51"/>
      <c r="G91" s="51"/>
      <c r="H91" s="51"/>
      <c r="I91" s="51"/>
      <c r="J91" s="51"/>
      <c r="K91" s="51"/>
      <c r="L91" s="125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J91" s="26"/>
      <c r="AK91" s="36">
        <v>82</v>
      </c>
      <c r="AL91" s="26">
        <f t="shared" si="25"/>
        <v>20.727272727272751</v>
      </c>
      <c r="AM91" s="25">
        <f t="shared" si="17"/>
        <v>27.473057851239641</v>
      </c>
      <c r="AN91" s="25">
        <f t="shared" si="18"/>
        <v>-0.11801652892562002</v>
      </c>
      <c r="AO91" s="25">
        <f t="shared" si="19"/>
        <v>0.85421487603305657</v>
      </c>
      <c r="AP91" s="25">
        <f t="shared" si="20"/>
        <v>0.26380165289256341</v>
      </c>
      <c r="AQ91" s="75">
        <f t="shared" si="26"/>
        <v>20.727272727272751</v>
      </c>
      <c r="AR91" s="26">
        <f t="shared" si="21"/>
        <v>9.97260290414434</v>
      </c>
      <c r="AS91" s="76">
        <f t="shared" si="27"/>
        <v>21.714285714285712</v>
      </c>
      <c r="AT91" s="50">
        <f t="shared" si="22"/>
        <v>6.6666203832268822</v>
      </c>
      <c r="AU91" s="23">
        <f t="shared" si="23"/>
        <v>28.571230213829494</v>
      </c>
      <c r="AV91" s="23">
        <f t="shared" si="24"/>
        <v>42.739726732047167</v>
      </c>
    </row>
    <row r="92" spans="1:48" s="46" customFormat="1" x14ac:dyDescent="0.2">
      <c r="A92" s="51"/>
      <c r="B92" s="62"/>
      <c r="C92" s="51"/>
      <c r="D92" s="51"/>
      <c r="E92" s="51"/>
      <c r="F92" s="51"/>
      <c r="G92" s="51"/>
      <c r="H92" s="51"/>
      <c r="I92" s="51"/>
      <c r="J92" s="51"/>
      <c r="K92" s="51"/>
      <c r="L92" s="125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J92" s="26"/>
      <c r="AK92" s="36">
        <v>83</v>
      </c>
      <c r="AL92" s="26">
        <f t="shared" si="25"/>
        <v>21.000000000000025</v>
      </c>
      <c r="AM92" s="25">
        <f t="shared" si="17"/>
        <v>27.159999999999975</v>
      </c>
      <c r="AN92" s="25">
        <f t="shared" si="18"/>
        <v>-0.12000000000000016</v>
      </c>
      <c r="AO92" s="25">
        <f t="shared" si="19"/>
        <v>0.83999999999999875</v>
      </c>
      <c r="AP92" s="25">
        <f t="shared" si="20"/>
        <v>0.28000000000000147</v>
      </c>
      <c r="AQ92" s="75">
        <f t="shared" si="26"/>
        <v>21.000000000000025</v>
      </c>
      <c r="AR92" s="26">
        <f t="shared" si="21"/>
        <v>9.9549236682893358</v>
      </c>
      <c r="AS92" s="76">
        <f t="shared" si="27"/>
        <v>21.999999999999996</v>
      </c>
      <c r="AT92" s="50">
        <f t="shared" si="22"/>
        <v>6.6788530465949814</v>
      </c>
      <c r="AU92" s="23">
        <f t="shared" si="23"/>
        <v>28.623655913978492</v>
      </c>
      <c r="AV92" s="23">
        <f t="shared" si="24"/>
        <v>42.663958578382868</v>
      </c>
    </row>
    <row r="93" spans="1:48" s="46" customFormat="1" x14ac:dyDescent="0.2">
      <c r="A93" s="51"/>
      <c r="B93" s="62"/>
      <c r="C93" s="51"/>
      <c r="D93" s="51"/>
      <c r="E93" s="51"/>
      <c r="F93" s="51"/>
      <c r="G93" s="51"/>
      <c r="H93" s="51"/>
      <c r="I93" s="51"/>
      <c r="J93" s="51"/>
      <c r="K93" s="51"/>
      <c r="L93" s="125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J93" s="26"/>
      <c r="AK93" s="36">
        <v>84</v>
      </c>
      <c r="AL93" s="26">
        <f t="shared" si="25"/>
        <v>21.272727272727298</v>
      </c>
      <c r="AM93" s="25">
        <f t="shared" si="17"/>
        <v>26.829421487603273</v>
      </c>
      <c r="AN93" s="25">
        <f t="shared" si="18"/>
        <v>-0.1216528925619836</v>
      </c>
      <c r="AO93" s="25">
        <f t="shared" si="19"/>
        <v>0.82512396694214729</v>
      </c>
      <c r="AP93" s="25">
        <f t="shared" si="20"/>
        <v>0.29652892561983624</v>
      </c>
      <c r="AQ93" s="75">
        <f t="shared" si="26"/>
        <v>21.272727272727298</v>
      </c>
      <c r="AR93" s="26">
        <f t="shared" si="21"/>
        <v>9.9331218176043166</v>
      </c>
      <c r="AS93" s="76">
        <f t="shared" si="27"/>
        <v>22.285714285714281</v>
      </c>
      <c r="AT93" s="50">
        <f t="shared" si="22"/>
        <v>6.6905080321608681</v>
      </c>
      <c r="AU93" s="23">
        <f t="shared" si="23"/>
        <v>28.673605852118005</v>
      </c>
      <c r="AV93" s="23">
        <f t="shared" si="24"/>
        <v>42.570522075447073</v>
      </c>
    </row>
    <row r="94" spans="1:48" s="46" customFormat="1" x14ac:dyDescent="0.2">
      <c r="A94" s="51"/>
      <c r="B94" s="62"/>
      <c r="C94" s="51"/>
      <c r="D94" s="51"/>
      <c r="E94" s="51"/>
      <c r="F94" s="51"/>
      <c r="G94" s="51"/>
      <c r="H94" s="51"/>
      <c r="I94" s="51"/>
      <c r="J94" s="51"/>
      <c r="K94" s="51"/>
      <c r="L94" s="125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J94" s="26"/>
      <c r="AK94" s="36">
        <v>85</v>
      </c>
      <c r="AL94" s="26">
        <f t="shared" si="25"/>
        <v>21.545454545454572</v>
      </c>
      <c r="AM94" s="25">
        <f t="shared" si="17"/>
        <v>26.48132231404955</v>
      </c>
      <c r="AN94" s="25">
        <f t="shared" si="18"/>
        <v>-0.12297520661157035</v>
      </c>
      <c r="AO94" s="25">
        <f t="shared" si="19"/>
        <v>0.80958677685950253</v>
      </c>
      <c r="AP94" s="25">
        <f t="shared" si="20"/>
        <v>0.31338842975206771</v>
      </c>
      <c r="AQ94" s="75">
        <f t="shared" si="26"/>
        <v>21.545454545454572</v>
      </c>
      <c r="AR94" s="26">
        <f t="shared" si="21"/>
        <v>9.9071875389266051</v>
      </c>
      <c r="AS94" s="76">
        <f t="shared" si="27"/>
        <v>22.571428571428566</v>
      </c>
      <c r="AT94" s="50">
        <f t="shared" si="22"/>
        <v>6.7016180865296677</v>
      </c>
      <c r="AU94" s="23">
        <f t="shared" si="23"/>
        <v>28.721220370841433</v>
      </c>
      <c r="AV94" s="23">
        <f t="shared" si="24"/>
        <v>42.459375166828309</v>
      </c>
    </row>
    <row r="95" spans="1:48" s="46" customFormat="1" x14ac:dyDescent="0.2">
      <c r="A95" s="51"/>
      <c r="B95" s="62"/>
      <c r="C95" s="51"/>
      <c r="D95" s="51"/>
      <c r="E95" s="51"/>
      <c r="F95" s="51"/>
      <c r="G95" s="51"/>
      <c r="H95" s="51"/>
      <c r="I95" s="51"/>
      <c r="J95" s="51"/>
      <c r="K95" s="51"/>
      <c r="L95" s="125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J95" s="26"/>
      <c r="AK95" s="36">
        <v>86</v>
      </c>
      <c r="AL95" s="26">
        <f t="shared" si="25"/>
        <v>21.818181818181845</v>
      </c>
      <c r="AM95" s="25">
        <f t="shared" si="17"/>
        <v>26.115702479338804</v>
      </c>
      <c r="AN95" s="25">
        <f t="shared" si="18"/>
        <v>-0.12396694214876042</v>
      </c>
      <c r="AO95" s="25">
        <f t="shared" si="19"/>
        <v>0.79338842975206447</v>
      </c>
      <c r="AP95" s="25">
        <f t="shared" si="20"/>
        <v>0.33057851239669589</v>
      </c>
      <c r="AQ95" s="75">
        <f t="shared" si="26"/>
        <v>21.818181818181845</v>
      </c>
      <c r="AR95" s="26">
        <f t="shared" si="21"/>
        <v>9.8771110190935332</v>
      </c>
      <c r="AS95" s="76">
        <f t="shared" si="27"/>
        <v>22.857142857142851</v>
      </c>
      <c r="AT95" s="50">
        <f t="shared" si="22"/>
        <v>6.7122138319549318</v>
      </c>
      <c r="AU95" s="23">
        <f t="shared" si="23"/>
        <v>28.76663070837828</v>
      </c>
      <c r="AV95" s="23">
        <f t="shared" si="24"/>
        <v>42.330475796115138</v>
      </c>
    </row>
    <row r="96" spans="1:48" s="46" customFormat="1" x14ac:dyDescent="0.2">
      <c r="A96" s="51"/>
      <c r="B96" s="62"/>
      <c r="C96" s="51"/>
      <c r="D96" s="51"/>
      <c r="E96" s="51"/>
      <c r="F96" s="51"/>
      <c r="G96" s="51"/>
      <c r="H96" s="51"/>
      <c r="I96" s="51"/>
      <c r="J96" s="51"/>
      <c r="K96" s="51"/>
      <c r="L96" s="125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J96" s="26"/>
      <c r="AK96" s="36">
        <v>87</v>
      </c>
      <c r="AL96" s="26">
        <f t="shared" si="25"/>
        <v>22.090909090909118</v>
      </c>
      <c r="AM96" s="25">
        <f t="shared" si="17"/>
        <v>25.732561983471037</v>
      </c>
      <c r="AN96" s="25">
        <f t="shared" si="18"/>
        <v>-0.12462809917355377</v>
      </c>
      <c r="AO96" s="25">
        <f t="shared" si="19"/>
        <v>0.776528925619833</v>
      </c>
      <c r="AP96" s="25">
        <f t="shared" si="20"/>
        <v>0.34809917355372078</v>
      </c>
      <c r="AQ96" s="75">
        <f t="shared" si="26"/>
        <v>22.090909090909118</v>
      </c>
      <c r="AR96" s="26">
        <f t="shared" si="21"/>
        <v>9.8428824449424219</v>
      </c>
      <c r="AS96" s="76">
        <f t="shared" si="27"/>
        <v>23.142857142857135</v>
      </c>
      <c r="AT96" s="50">
        <f t="shared" si="22"/>
        <v>6.7223239180835321</v>
      </c>
      <c r="AU96" s="23">
        <f t="shared" si="23"/>
        <v>28.809959648929421</v>
      </c>
      <c r="AV96" s="23">
        <f t="shared" si="24"/>
        <v>42.183781906896094</v>
      </c>
    </row>
    <row r="97" spans="1:48" s="46" customFormat="1" x14ac:dyDescent="0.2">
      <c r="A97" s="51"/>
      <c r="B97" s="62"/>
      <c r="C97" s="51"/>
      <c r="D97" s="51"/>
      <c r="E97" s="51"/>
      <c r="F97" s="51"/>
      <c r="G97" s="51"/>
      <c r="H97" s="51"/>
      <c r="I97" s="51"/>
      <c r="J97" s="51"/>
      <c r="K97" s="51"/>
      <c r="L97" s="125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J97" s="26"/>
      <c r="AK97" s="36">
        <v>88</v>
      </c>
      <c r="AL97" s="26">
        <f t="shared" si="25"/>
        <v>22.363636363636392</v>
      </c>
      <c r="AM97" s="25">
        <f t="shared" si="17"/>
        <v>25.331900826446237</v>
      </c>
      <c r="AN97" s="25">
        <f t="shared" si="18"/>
        <v>-0.12495867768595043</v>
      </c>
      <c r="AO97" s="25">
        <f t="shared" si="19"/>
        <v>0.759008264462808</v>
      </c>
      <c r="AP97" s="25">
        <f t="shared" si="20"/>
        <v>0.36595041322314237</v>
      </c>
      <c r="AQ97" s="75">
        <f t="shared" si="26"/>
        <v>22.363636363636392</v>
      </c>
      <c r="AR97" s="26">
        <f t="shared" si="21"/>
        <v>9.8044920033106031</v>
      </c>
      <c r="AS97" s="76">
        <f t="shared" si="27"/>
        <v>23.42857142857142</v>
      </c>
      <c r="AT97" s="50">
        <f t="shared" si="22"/>
        <v>6.7319751622130743</v>
      </c>
      <c r="AU97" s="23">
        <f t="shared" si="23"/>
        <v>28.851322123770316</v>
      </c>
      <c r="AV97" s="23">
        <f t="shared" si="24"/>
        <v>42.019251442759725</v>
      </c>
    </row>
    <row r="98" spans="1:48" s="46" customFormat="1" x14ac:dyDescent="0.2">
      <c r="A98" s="51"/>
      <c r="B98" s="62"/>
      <c r="C98" s="51"/>
      <c r="D98" s="51"/>
      <c r="E98" s="51"/>
      <c r="F98" s="51"/>
      <c r="G98" s="51"/>
      <c r="H98" s="51"/>
      <c r="I98" s="51"/>
      <c r="J98" s="51"/>
      <c r="K98" s="51"/>
      <c r="L98" s="125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J98" s="26"/>
      <c r="AK98" s="36">
        <v>89</v>
      </c>
      <c r="AL98" s="26">
        <f t="shared" si="25"/>
        <v>22.636363636363665</v>
      </c>
      <c r="AM98" s="25">
        <f t="shared" si="17"/>
        <v>24.913719008264419</v>
      </c>
      <c r="AN98" s="25">
        <f t="shared" si="18"/>
        <v>-0.1249586776859504</v>
      </c>
      <c r="AO98" s="25">
        <f t="shared" si="19"/>
        <v>0.74082644628098981</v>
      </c>
      <c r="AP98" s="25">
        <f t="shared" si="20"/>
        <v>0.38413223140496061</v>
      </c>
      <c r="AQ98" s="75">
        <f t="shared" si="26"/>
        <v>22.636363636363665</v>
      </c>
      <c r="AR98" s="26">
        <f t="shared" si="21"/>
        <v>9.7619298810354067</v>
      </c>
      <c r="AS98" s="76">
        <f t="shared" si="27"/>
        <v>23.714285714285705</v>
      </c>
      <c r="AT98" s="50">
        <f t="shared" si="22"/>
        <v>6.7411926789380523</v>
      </c>
      <c r="AU98" s="23">
        <f t="shared" si="23"/>
        <v>28.890825766877366</v>
      </c>
      <c r="AV98" s="23">
        <f t="shared" si="24"/>
        <v>41.836842347294599</v>
      </c>
    </row>
    <row r="99" spans="1:48" s="46" customFormat="1" x14ac:dyDescent="0.2">
      <c r="A99" s="51"/>
      <c r="B99" s="62"/>
      <c r="C99" s="51"/>
      <c r="D99" s="51"/>
      <c r="E99" s="51"/>
      <c r="F99" s="51"/>
      <c r="G99" s="51"/>
      <c r="H99" s="51"/>
      <c r="I99" s="51"/>
      <c r="J99" s="51"/>
      <c r="K99" s="51"/>
      <c r="L99" s="125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J99" s="26"/>
      <c r="AK99" s="36">
        <v>90</v>
      </c>
      <c r="AL99" s="26">
        <f t="shared" si="25"/>
        <v>22.909090909090938</v>
      </c>
      <c r="AM99" s="25">
        <f t="shared" si="17"/>
        <v>24.478016528925572</v>
      </c>
      <c r="AN99" s="25">
        <f t="shared" si="18"/>
        <v>-0.12462809917355366</v>
      </c>
      <c r="AO99" s="25">
        <f t="shared" si="19"/>
        <v>0.7219834710743781</v>
      </c>
      <c r="AP99" s="25">
        <f t="shared" si="20"/>
        <v>0.40264462809917556</v>
      </c>
      <c r="AQ99" s="75">
        <f t="shared" si="26"/>
        <v>22.909090909090938</v>
      </c>
      <c r="AR99" s="26">
        <f t="shared" si="21"/>
        <v>9.7151862649541521</v>
      </c>
      <c r="AS99" s="76">
        <f t="shared" si="27"/>
        <v>23.999999999999989</v>
      </c>
      <c r="AT99" s="50">
        <f t="shared" si="22"/>
        <v>6.75</v>
      </c>
      <c r="AU99" s="23">
        <f t="shared" si="23"/>
        <v>28.928571428571427</v>
      </c>
      <c r="AV99" s="23">
        <f t="shared" si="24"/>
        <v>41.636512564089223</v>
      </c>
    </row>
    <row r="100" spans="1:48" s="46" customFormat="1" x14ac:dyDescent="0.2">
      <c r="A100" s="51"/>
      <c r="B100" s="62"/>
      <c r="C100" s="51"/>
      <c r="D100" s="51"/>
      <c r="E100" s="51"/>
      <c r="F100" s="51"/>
      <c r="G100" s="51"/>
      <c r="H100" s="51"/>
      <c r="I100" s="51"/>
      <c r="J100" s="51"/>
      <c r="K100" s="51"/>
      <c r="L100" s="125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J100" s="26"/>
      <c r="AK100" s="36">
        <v>91</v>
      </c>
      <c r="AL100" s="26">
        <f t="shared" si="25"/>
        <v>23.181818181818212</v>
      </c>
      <c r="AM100" s="25">
        <f t="shared" si="17"/>
        <v>24.024793388429703</v>
      </c>
      <c r="AN100" s="25">
        <f t="shared" si="18"/>
        <v>-0.12396694214876024</v>
      </c>
      <c r="AO100" s="25">
        <f t="shared" si="19"/>
        <v>0.70247933884297309</v>
      </c>
      <c r="AP100" s="25">
        <f t="shared" si="20"/>
        <v>0.42148760330578722</v>
      </c>
      <c r="AQ100" s="75">
        <f t="shared" si="26"/>
        <v>23.181818181818212</v>
      </c>
      <c r="AR100" s="26">
        <f t="shared" si="21"/>
        <v>9.6642513419041709</v>
      </c>
      <c r="AS100" s="76">
        <f t="shared" si="27"/>
        <v>24.285714285714274</v>
      </c>
      <c r="AT100" s="50">
        <f t="shared" si="22"/>
        <v>6.7584191850986599</v>
      </c>
      <c r="AU100" s="23">
        <f t="shared" si="23"/>
        <v>28.964653650422829</v>
      </c>
      <c r="AV100" s="23">
        <f t="shared" si="24"/>
        <v>41.418220036732158</v>
      </c>
    </row>
    <row r="101" spans="1:48" s="46" customFormat="1" x14ac:dyDescent="0.2">
      <c r="A101" s="51"/>
      <c r="B101" s="62"/>
      <c r="C101" s="51"/>
      <c r="D101" s="51"/>
      <c r="E101" s="51"/>
      <c r="F101" s="51"/>
      <c r="G101" s="51"/>
      <c r="H101" s="51"/>
      <c r="I101" s="51"/>
      <c r="J101" s="51"/>
      <c r="K101" s="51"/>
      <c r="L101" s="125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J101" s="26"/>
      <c r="AK101" s="36">
        <v>92</v>
      </c>
      <c r="AL101" s="26">
        <f t="shared" si="25"/>
        <v>23.454545454545485</v>
      </c>
      <c r="AM101" s="25">
        <f t="shared" si="17"/>
        <v>23.554049586776806</v>
      </c>
      <c r="AN101" s="25">
        <f t="shared" si="18"/>
        <v>-0.12297520661157012</v>
      </c>
      <c r="AO101" s="25">
        <f t="shared" si="19"/>
        <v>0.68231404958677455</v>
      </c>
      <c r="AP101" s="25">
        <f t="shared" si="20"/>
        <v>0.44066115702479558</v>
      </c>
      <c r="AQ101" s="75">
        <f t="shared" si="26"/>
        <v>23.454545454545485</v>
      </c>
      <c r="AR101" s="26">
        <f t="shared" si="21"/>
        <v>9.6091152987227915</v>
      </c>
      <c r="AS101" s="76">
        <f t="shared" si="27"/>
        <v>24.571428571428559</v>
      </c>
      <c r="AT101" s="50">
        <f t="shared" si="22"/>
        <v>6.7664709243656604</v>
      </c>
      <c r="AU101" s="23">
        <f t="shared" si="23"/>
        <v>28.999161104424257</v>
      </c>
      <c r="AV101" s="23">
        <f t="shared" si="24"/>
        <v>41.18192270881196</v>
      </c>
    </row>
    <row r="102" spans="1:48" s="46" customFormat="1" x14ac:dyDescent="0.2">
      <c r="A102" s="51"/>
      <c r="B102" s="62"/>
      <c r="C102" s="51"/>
      <c r="D102" s="51"/>
      <c r="E102" s="51"/>
      <c r="F102" s="51"/>
      <c r="G102" s="51"/>
      <c r="H102" s="51"/>
      <c r="I102" s="51"/>
      <c r="J102" s="51"/>
      <c r="K102" s="51"/>
      <c r="L102" s="125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J102" s="26"/>
      <c r="AK102" s="36">
        <v>93</v>
      </c>
      <c r="AL102" s="26">
        <f t="shared" si="25"/>
        <v>23.727272727272759</v>
      </c>
      <c r="AM102" s="25">
        <f t="shared" si="17"/>
        <v>23.065785123966883</v>
      </c>
      <c r="AN102" s="25">
        <f t="shared" si="18"/>
        <v>-0.12165289256198331</v>
      </c>
      <c r="AO102" s="25">
        <f t="shared" si="19"/>
        <v>0.66148760330578271</v>
      </c>
      <c r="AP102" s="25">
        <f t="shared" si="20"/>
        <v>0.46016528925620059</v>
      </c>
      <c r="AQ102" s="75">
        <f t="shared" si="26"/>
        <v>23.727272727272759</v>
      </c>
      <c r="AR102" s="26">
        <f t="shared" si="21"/>
        <v>9.5497683222473384</v>
      </c>
      <c r="AS102" s="76">
        <f t="shared" si="27"/>
        <v>24.857142857142843</v>
      </c>
      <c r="AT102" s="50">
        <f t="shared" si="22"/>
        <v>6.7741746331498769</v>
      </c>
      <c r="AU102" s="23">
        <f t="shared" si="23"/>
        <v>29.032176999213757</v>
      </c>
      <c r="AV102" s="23">
        <f t="shared" si="24"/>
        <v>40.927578523917163</v>
      </c>
    </row>
    <row r="103" spans="1:48" s="46" customFormat="1" x14ac:dyDescent="0.2">
      <c r="A103" s="51"/>
      <c r="B103" s="62"/>
      <c r="C103" s="51"/>
      <c r="D103" s="51"/>
      <c r="E103" s="51"/>
      <c r="F103" s="51"/>
      <c r="G103" s="51"/>
      <c r="H103" s="51"/>
      <c r="I103" s="51"/>
      <c r="J103" s="51"/>
      <c r="K103" s="51"/>
      <c r="L103" s="125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J103" s="26"/>
      <c r="AK103" s="36">
        <v>94</v>
      </c>
      <c r="AL103" s="26">
        <f t="shared" si="25"/>
        <v>24.000000000000032</v>
      </c>
      <c r="AM103" s="25">
        <f t="shared" si="17"/>
        <v>22.559999999999942</v>
      </c>
      <c r="AN103" s="25">
        <f t="shared" si="18"/>
        <v>-0.11999999999999977</v>
      </c>
      <c r="AO103" s="25">
        <f t="shared" si="19"/>
        <v>0.63999999999999746</v>
      </c>
      <c r="AP103" s="25">
        <f t="shared" si="20"/>
        <v>0.48000000000000231</v>
      </c>
      <c r="AQ103" s="75">
        <f t="shared" si="26"/>
        <v>24.000000000000032</v>
      </c>
      <c r="AR103" s="26">
        <f t="shared" si="21"/>
        <v>9.4862005993151364</v>
      </c>
      <c r="AS103" s="76">
        <f t="shared" si="27"/>
        <v>25.142857142857128</v>
      </c>
      <c r="AT103" s="50">
        <f t="shared" si="22"/>
        <v>6.7815485397143114</v>
      </c>
      <c r="AU103" s="23">
        <f t="shared" si="23"/>
        <v>29.063779455918475</v>
      </c>
      <c r="AV103" s="23">
        <f t="shared" si="24"/>
        <v>40.655145425636299</v>
      </c>
    </row>
    <row r="104" spans="1:48" s="46" customFormat="1" x14ac:dyDescent="0.2">
      <c r="A104" s="51"/>
      <c r="B104" s="62"/>
      <c r="C104" s="51"/>
      <c r="D104" s="51"/>
      <c r="E104" s="51"/>
      <c r="F104" s="51"/>
      <c r="G104" s="51"/>
      <c r="H104" s="51"/>
      <c r="I104" s="51"/>
      <c r="J104" s="51"/>
      <c r="K104" s="51"/>
      <c r="L104" s="125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J104" s="26"/>
      <c r="AK104" s="36">
        <v>95</v>
      </c>
      <c r="AL104" s="26">
        <f t="shared" si="25"/>
        <v>24.272727272727305</v>
      </c>
      <c r="AM104" s="25">
        <f t="shared" si="17"/>
        <v>22.036694214875972</v>
      </c>
      <c r="AN104" s="25">
        <f t="shared" si="18"/>
        <v>-0.11801652892561958</v>
      </c>
      <c r="AO104" s="25">
        <f t="shared" si="19"/>
        <v>0.61785123966941879</v>
      </c>
      <c r="AP104" s="25">
        <f t="shared" si="20"/>
        <v>0.50016528925620085</v>
      </c>
      <c r="AQ104" s="75">
        <f t="shared" si="26"/>
        <v>24.272727272727305</v>
      </c>
      <c r="AR104" s="26">
        <f t="shared" si="21"/>
        <v>9.4184023167635189</v>
      </c>
      <c r="AS104" s="76">
        <f t="shared" si="27"/>
        <v>25.428571428571413</v>
      </c>
      <c r="AT104" s="50">
        <f t="shared" si="22"/>
        <v>6.7886097663982747</v>
      </c>
      <c r="AU104" s="23">
        <f t="shared" si="23"/>
        <v>29.094041855992604</v>
      </c>
      <c r="AV104" s="23">
        <f t="shared" si="24"/>
        <v>40.364581357557938</v>
      </c>
    </row>
    <row r="105" spans="1:48" s="46" customFormat="1" x14ac:dyDescent="0.2">
      <c r="A105" s="51"/>
      <c r="B105" s="62"/>
      <c r="C105" s="51"/>
      <c r="D105" s="51"/>
      <c r="E105" s="51"/>
      <c r="F105" s="51"/>
      <c r="G105" s="51"/>
      <c r="H105" s="51"/>
      <c r="I105" s="51"/>
      <c r="J105" s="51"/>
      <c r="K105" s="51"/>
      <c r="L105" s="125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J105" s="26"/>
      <c r="AK105" s="36">
        <v>96</v>
      </c>
      <c r="AL105" s="26">
        <f t="shared" si="25"/>
        <v>24.545454545454579</v>
      </c>
      <c r="AM105" s="25">
        <f t="shared" si="17"/>
        <v>21.495867768594973</v>
      </c>
      <c r="AN105" s="25">
        <f t="shared" si="18"/>
        <v>-0.11570247933884267</v>
      </c>
      <c r="AO105" s="25">
        <f t="shared" si="19"/>
        <v>0.59504132231404672</v>
      </c>
      <c r="AP105" s="25">
        <f t="shared" si="20"/>
        <v>0.52066115702479587</v>
      </c>
      <c r="AQ105" s="75">
        <f t="shared" si="26"/>
        <v>24.545454545454579</v>
      </c>
      <c r="AR105" s="26">
        <f t="shared" si="21"/>
        <v>9.3463636614298053</v>
      </c>
      <c r="AS105" s="76">
        <f t="shared" si="27"/>
        <v>25.714285714285698</v>
      </c>
      <c r="AT105" s="50">
        <f t="shared" si="22"/>
        <v>6.7953744047555631</v>
      </c>
      <c r="AU105" s="23">
        <f t="shared" si="23"/>
        <v>29.123033163238127</v>
      </c>
      <c r="AV105" s="23">
        <f t="shared" si="24"/>
        <v>40.055844263270593</v>
      </c>
    </row>
    <row r="106" spans="1:48" s="46" customFormat="1" x14ac:dyDescent="0.2">
      <c r="A106" s="51"/>
      <c r="B106" s="62"/>
      <c r="C106" s="51"/>
      <c r="D106" s="51"/>
      <c r="E106" s="51"/>
      <c r="F106" s="51"/>
      <c r="G106" s="51"/>
      <c r="H106" s="51"/>
      <c r="I106" s="51"/>
      <c r="J106" s="51"/>
      <c r="K106" s="51"/>
      <c r="L106" s="125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J106" s="26"/>
      <c r="AK106" s="36">
        <v>97</v>
      </c>
      <c r="AL106" s="26">
        <f t="shared" si="25"/>
        <v>24.818181818181852</v>
      </c>
      <c r="AM106" s="25">
        <f t="shared" ref="AM106:AM129" si="28">y_0 *AN106+ y_1 *AO106 + y_2 *AP106</f>
        <v>20.937520661156956</v>
      </c>
      <c r="AN106" s="25">
        <f t="shared" ref="AN106:AN129" si="29" xml:space="preserve"> ((AL106 - x_1) * (AL106 - x_2)) / ((x_0 - x_1) * (x_0 - x_2))</f>
        <v>-0.11305785123966908</v>
      </c>
      <c r="AO106" s="25">
        <f t="shared" ref="AO106:AO129" si="30" xml:space="preserve"> ((AL106 - x_0) * (AL106 - x_2)) / ((x_1 - x_0) * (x_1 - x_2))</f>
        <v>0.57157024793388134</v>
      </c>
      <c r="AP106" s="25">
        <f t="shared" ref="AP106:AP129" si="31">((AL106- x_0) * (AL106 - x_1)) / ((x_2 - x_0) * (x_2 - x_1))</f>
        <v>0.54148760330578771</v>
      </c>
      <c r="AQ106" s="75">
        <f t="shared" si="26"/>
        <v>24.818181818181852</v>
      </c>
      <c r="AR106" s="26">
        <f t="shared" ref="AR106:AR129" si="32">b_0+B_1*AQ106+B_2*AQ106^2+B_3*AQ106^3</f>
        <v>9.2700748201513292</v>
      </c>
      <c r="AS106" s="76">
        <f t="shared" si="27"/>
        <v>25.999999999999982</v>
      </c>
      <c r="AT106" s="50">
        <f t="shared" si="22"/>
        <v>6.8018575851393184</v>
      </c>
      <c r="AU106" s="23">
        <f t="shared" si="23"/>
        <v>29.150818222025649</v>
      </c>
      <c r="AV106" s="23">
        <f t="shared" si="24"/>
        <v>39.728892086362841</v>
      </c>
    </row>
    <row r="107" spans="1:48" s="46" customFormat="1" x14ac:dyDescent="0.2">
      <c r="A107" s="51"/>
      <c r="B107" s="62"/>
      <c r="C107" s="51"/>
      <c r="D107" s="51"/>
      <c r="E107" s="51"/>
      <c r="F107" s="51"/>
      <c r="G107" s="51"/>
      <c r="H107" s="51"/>
      <c r="I107" s="51"/>
      <c r="J107" s="51"/>
      <c r="K107" s="51"/>
      <c r="L107" s="125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J107" s="26"/>
      <c r="AK107" s="36">
        <v>98</v>
      </c>
      <c r="AL107" s="26">
        <f t="shared" si="25"/>
        <v>25.090909090909125</v>
      </c>
      <c r="AM107" s="25">
        <f t="shared" si="28"/>
        <v>20.36165289256191</v>
      </c>
      <c r="AN107" s="25">
        <f t="shared" si="29"/>
        <v>-0.11008264462809877</v>
      </c>
      <c r="AO107" s="25">
        <f t="shared" si="30"/>
        <v>0.54743801652892254</v>
      </c>
      <c r="AP107" s="25">
        <f t="shared" si="31"/>
        <v>0.56264462809917626</v>
      </c>
      <c r="AQ107" s="75">
        <f t="shared" si="26"/>
        <v>25.090909090909125</v>
      </c>
      <c r="AR107" s="26">
        <f t="shared" si="32"/>
        <v>9.1895259797654152</v>
      </c>
      <c r="AS107" s="76">
        <f t="shared" si="27"/>
        <v>26.285714285714267</v>
      </c>
      <c r="AT107" s="50">
        <f t="shared" si="22"/>
        <v>6.8080735411670661</v>
      </c>
      <c r="AU107" s="23">
        <f t="shared" si="23"/>
        <v>29.177458033573139</v>
      </c>
      <c r="AV107" s="23">
        <f t="shared" si="24"/>
        <v>39.383682770423206</v>
      </c>
    </row>
    <row r="108" spans="1:48" s="46" customFormat="1" x14ac:dyDescent="0.2">
      <c r="A108" s="51"/>
      <c r="B108" s="62"/>
      <c r="C108" s="51"/>
      <c r="D108" s="51"/>
      <c r="E108" s="51"/>
      <c r="F108" s="51"/>
      <c r="G108" s="51"/>
      <c r="H108" s="51"/>
      <c r="I108" s="51"/>
      <c r="J108" s="51"/>
      <c r="K108" s="51"/>
      <c r="L108" s="125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J108" s="26"/>
      <c r="AK108" s="36">
        <v>99</v>
      </c>
      <c r="AL108" s="26">
        <f t="shared" si="25"/>
        <v>25.363636363636399</v>
      </c>
      <c r="AM108" s="25">
        <f t="shared" si="28"/>
        <v>19.768264462809839</v>
      </c>
      <c r="AN108" s="25">
        <f t="shared" si="29"/>
        <v>-0.10677685950413178</v>
      </c>
      <c r="AO108" s="25">
        <f t="shared" si="30"/>
        <v>0.52264462809917034</v>
      </c>
      <c r="AP108" s="25">
        <f t="shared" si="31"/>
        <v>0.5841322314049614</v>
      </c>
      <c r="AQ108" s="75">
        <f t="shared" si="26"/>
        <v>25.363636363636399</v>
      </c>
      <c r="AR108" s="26">
        <f t="shared" si="32"/>
        <v>9.1047073271093897</v>
      </c>
      <c r="AS108" s="76">
        <f t="shared" si="27"/>
        <v>26.571428571428552</v>
      </c>
      <c r="AT108" s="50">
        <f t="shared" si="22"/>
        <v>6.8140356694650546</v>
      </c>
      <c r="AU108" s="23">
        <f t="shared" si="23"/>
        <v>29.20301001199309</v>
      </c>
      <c r="AV108" s="23">
        <f t="shared" si="24"/>
        <v>39.020174259040239</v>
      </c>
    </row>
    <row r="109" spans="1:48" s="46" customFormat="1" x14ac:dyDescent="0.2">
      <c r="A109" s="51"/>
      <c r="B109" s="62"/>
      <c r="C109" s="51"/>
      <c r="D109" s="51"/>
      <c r="E109" s="51"/>
      <c r="F109" s="51"/>
      <c r="G109" s="51"/>
      <c r="H109" s="51"/>
      <c r="I109" s="51"/>
      <c r="J109" s="51"/>
      <c r="K109" s="51"/>
      <c r="L109" s="125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J109" s="26"/>
      <c r="AK109" s="36">
        <v>100</v>
      </c>
      <c r="AL109" s="26">
        <f t="shared" si="25"/>
        <v>25.636363636363672</v>
      </c>
      <c r="AM109" s="25">
        <f t="shared" si="28"/>
        <v>19.157355371900742</v>
      </c>
      <c r="AN109" s="25">
        <f t="shared" si="29"/>
        <v>-0.10314049586776811</v>
      </c>
      <c r="AO109" s="25">
        <f t="shared" si="30"/>
        <v>0.49719008264462472</v>
      </c>
      <c r="AP109" s="25">
        <f t="shared" si="31"/>
        <v>0.60595041322314336</v>
      </c>
      <c r="AQ109" s="75">
        <f t="shared" si="26"/>
        <v>25.636363636363672</v>
      </c>
      <c r="AR109" s="26">
        <f t="shared" si="32"/>
        <v>9.0156090490205791</v>
      </c>
      <c r="AS109" s="76">
        <f t="shared" si="27"/>
        <v>26.857142857142836</v>
      </c>
      <c r="AT109" s="50">
        <f t="shared" si="22"/>
        <v>6.8197565850591646</v>
      </c>
      <c r="AU109" s="23">
        <f t="shared" si="23"/>
        <v>29.227528221682132</v>
      </c>
      <c r="AV109" s="23">
        <f t="shared" si="24"/>
        <v>38.638324495802479</v>
      </c>
    </row>
    <row r="110" spans="1:48" s="46" customFormat="1" x14ac:dyDescent="0.2">
      <c r="A110" s="51"/>
      <c r="B110" s="62"/>
      <c r="C110" s="51"/>
      <c r="D110" s="51"/>
      <c r="E110" s="51"/>
      <c r="F110" s="51"/>
      <c r="G110" s="51"/>
      <c r="H110" s="51"/>
      <c r="I110" s="51"/>
      <c r="J110" s="51"/>
      <c r="K110" s="51"/>
      <c r="L110" s="125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J110" s="26"/>
      <c r="AK110" s="36">
        <v>101</v>
      </c>
      <c r="AL110" s="26">
        <f t="shared" si="25"/>
        <v>25.909090909090946</v>
      </c>
      <c r="AM110" s="25">
        <f t="shared" si="28"/>
        <v>18.528925619834624</v>
      </c>
      <c r="AN110" s="25">
        <f t="shared" si="29"/>
        <v>-9.9173553719007712E-2</v>
      </c>
      <c r="AO110" s="25">
        <f t="shared" si="30"/>
        <v>0.47107438016528569</v>
      </c>
      <c r="AP110" s="25">
        <f t="shared" si="31"/>
        <v>0.62809917355372202</v>
      </c>
      <c r="AQ110" s="75">
        <f t="shared" si="26"/>
        <v>25.909090909090946</v>
      </c>
      <c r="AR110" s="26">
        <f t="shared" si="32"/>
        <v>8.9222213323363153</v>
      </c>
      <c r="AS110" s="76">
        <f t="shared" si="27"/>
        <v>27.142857142857121</v>
      </c>
      <c r="AT110" s="50">
        <f t="shared" si="22"/>
        <v>6.825248172750296</v>
      </c>
      <c r="AU110" s="23">
        <f t="shared" si="23"/>
        <v>29.251063597501268</v>
      </c>
      <c r="AV110" s="23">
        <f t="shared" si="24"/>
        <v>38.238091424298496</v>
      </c>
    </row>
    <row r="111" spans="1:48" s="46" customFormat="1" x14ac:dyDescent="0.2">
      <c r="A111" s="51"/>
      <c r="B111" s="62"/>
      <c r="C111" s="51"/>
      <c r="D111" s="51"/>
      <c r="E111" s="51"/>
      <c r="F111" s="51"/>
      <c r="G111" s="51"/>
      <c r="H111" s="51"/>
      <c r="I111" s="51"/>
      <c r="J111" s="51"/>
      <c r="K111" s="51"/>
      <c r="L111" s="125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J111" s="26"/>
      <c r="AK111" s="36">
        <v>102</v>
      </c>
      <c r="AL111" s="26">
        <f t="shared" si="25"/>
        <v>26.181818181818219</v>
      </c>
      <c r="AM111" s="25">
        <f t="shared" si="28"/>
        <v>17.882975206611484</v>
      </c>
      <c r="AN111" s="25">
        <f t="shared" si="29"/>
        <v>-9.4876033057850626E-2</v>
      </c>
      <c r="AO111" s="25">
        <f t="shared" si="30"/>
        <v>0.44429752066115336</v>
      </c>
      <c r="AP111" s="25">
        <f t="shared" si="31"/>
        <v>0.65057851239669728</v>
      </c>
      <c r="AQ111" s="75">
        <f t="shared" si="26"/>
        <v>26.181818181818219</v>
      </c>
      <c r="AR111" s="26">
        <f t="shared" si="32"/>
        <v>8.8245343638939211</v>
      </c>
      <c r="AS111" s="76">
        <f t="shared" si="27"/>
        <v>27.428571428571406</v>
      </c>
      <c r="AT111" s="50">
        <f t="shared" ref="AT111:AT129" si="33">(vm*AS111^h)/(k^h+AS111^h)</f>
        <v>6.8305216347850637</v>
      </c>
      <c r="AU111" s="23">
        <f t="shared" si="23"/>
        <v>29.273664149078844</v>
      </c>
      <c r="AV111" s="23">
        <f t="shared" si="24"/>
        <v>37.819432988116802</v>
      </c>
    </row>
    <row r="112" spans="1:48" s="46" customFormat="1" x14ac:dyDescent="0.2">
      <c r="A112" s="51"/>
      <c r="B112" s="62"/>
      <c r="C112" s="51"/>
      <c r="D112" s="51"/>
      <c r="E112" s="51"/>
      <c r="F112" s="51"/>
      <c r="G112" s="51"/>
      <c r="H112" s="51"/>
      <c r="I112" s="51"/>
      <c r="J112" s="51"/>
      <c r="K112" s="51"/>
      <c r="L112" s="125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J112" s="26"/>
      <c r="AK112" s="36">
        <v>103</v>
      </c>
      <c r="AL112" s="26">
        <f t="shared" si="25"/>
        <v>26.454545454545492</v>
      </c>
      <c r="AM112" s="25">
        <f t="shared" si="28"/>
        <v>17.219504132231314</v>
      </c>
      <c r="AN112" s="25">
        <f t="shared" si="29"/>
        <v>-9.024793388429686E-2</v>
      </c>
      <c r="AO112" s="25">
        <f t="shared" si="30"/>
        <v>0.41685950413222755</v>
      </c>
      <c r="AP112" s="25">
        <f t="shared" si="31"/>
        <v>0.67338842975206936</v>
      </c>
      <c r="AQ112" s="75">
        <f t="shared" si="26"/>
        <v>26.454545454545492</v>
      </c>
      <c r="AR112" s="26">
        <f t="shared" si="32"/>
        <v>8.7225383305307211</v>
      </c>
      <c r="AS112" s="76">
        <f t="shared" si="27"/>
        <v>27.71428571428569</v>
      </c>
      <c r="AT112" s="50">
        <f t="shared" si="33"/>
        <v>6.8355875351076634</v>
      </c>
      <c r="AU112" s="23">
        <f t="shared" si="23"/>
        <v>29.295375150461414</v>
      </c>
      <c r="AV112" s="23">
        <f t="shared" si="24"/>
        <v>37.382307130845945</v>
      </c>
    </row>
    <row r="113" spans="1:48" s="46" customFormat="1" x14ac:dyDescent="0.2">
      <c r="A113" s="51"/>
      <c r="B113" s="62"/>
      <c r="C113" s="51"/>
      <c r="D113" s="51"/>
      <c r="E113" s="51"/>
      <c r="F113" s="51"/>
      <c r="G113" s="51"/>
      <c r="H113" s="51"/>
      <c r="I113" s="51"/>
      <c r="J113" s="51"/>
      <c r="K113" s="51"/>
      <c r="L113" s="125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J113" s="26"/>
      <c r="AK113" s="36">
        <v>104</v>
      </c>
      <c r="AL113" s="26">
        <f t="shared" si="25"/>
        <v>26.727272727272766</v>
      </c>
      <c r="AM113" s="25">
        <f t="shared" si="28"/>
        <v>16.538512396694117</v>
      </c>
      <c r="AN113" s="25">
        <f t="shared" si="29"/>
        <v>-8.5289256198346375E-2</v>
      </c>
      <c r="AO113" s="25">
        <f t="shared" si="30"/>
        <v>0.38876033057850834</v>
      </c>
      <c r="AP113" s="25">
        <f t="shared" si="31"/>
        <v>0.69652892561983804</v>
      </c>
      <c r="AQ113" s="75">
        <f t="shared" si="26"/>
        <v>26.727272727272766</v>
      </c>
      <c r="AR113" s="26">
        <f t="shared" si="32"/>
        <v>8.616223419084049</v>
      </c>
      <c r="AS113" s="76">
        <f t="shared" si="27"/>
        <v>27.999999999999975</v>
      </c>
      <c r="AT113" s="50">
        <f t="shared" si="33"/>
        <v>6.8404558404558404</v>
      </c>
      <c r="AU113" s="23">
        <f t="shared" si="23"/>
        <v>29.316239316239315</v>
      </c>
      <c r="AV113" s="23">
        <f t="shared" si="24"/>
        <v>36.926671796074494</v>
      </c>
    </row>
    <row r="114" spans="1:48" s="46" customFormat="1" x14ac:dyDescent="0.2">
      <c r="A114" s="51"/>
      <c r="B114" s="62"/>
      <c r="C114" s="51"/>
      <c r="D114" s="51"/>
      <c r="E114" s="51"/>
      <c r="F114" s="51"/>
      <c r="G114" s="51"/>
      <c r="H114" s="51"/>
      <c r="I114" s="51"/>
      <c r="J114" s="51"/>
      <c r="K114" s="51"/>
      <c r="L114" s="125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J114" s="26"/>
      <c r="AK114" s="36">
        <v>105</v>
      </c>
      <c r="AL114" s="26">
        <f t="shared" si="25"/>
        <v>27.000000000000039</v>
      </c>
      <c r="AM114" s="25">
        <f t="shared" si="28"/>
        <v>15.839999999999899</v>
      </c>
      <c r="AN114" s="25">
        <f t="shared" si="29"/>
        <v>-7.9999999999999211E-2</v>
      </c>
      <c r="AO114" s="25">
        <f t="shared" si="30"/>
        <v>0.35999999999999582</v>
      </c>
      <c r="AP114" s="25">
        <f t="shared" si="31"/>
        <v>0.72000000000000342</v>
      </c>
      <c r="AQ114" s="75">
        <f t="shared" si="26"/>
        <v>27.000000000000039</v>
      </c>
      <c r="AR114" s="26">
        <f t="shared" si="32"/>
        <v>8.5055798163912257</v>
      </c>
      <c r="AS114" s="76">
        <f t="shared" si="27"/>
        <v>28.28571428571426</v>
      </c>
      <c r="AT114" s="50">
        <f t="shared" si="33"/>
        <v>6.8451359585427474</v>
      </c>
      <c r="AU114" s="23">
        <f t="shared" si="23"/>
        <v>29.336296965183202</v>
      </c>
      <c r="AV114" s="23">
        <f t="shared" si="24"/>
        <v>36.452484927390969</v>
      </c>
    </row>
    <row r="115" spans="1:48" s="46" customFormat="1" x14ac:dyDescent="0.2">
      <c r="A115" s="51"/>
      <c r="B115" s="62"/>
      <c r="C115" s="51"/>
      <c r="D115" s="51"/>
      <c r="E115" s="51"/>
      <c r="F115" s="51"/>
      <c r="G115" s="51"/>
      <c r="H115" s="51"/>
      <c r="I115" s="51"/>
      <c r="J115" s="51"/>
      <c r="K115" s="51"/>
      <c r="L115" s="125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J115" s="26"/>
      <c r="AK115" s="36">
        <v>106</v>
      </c>
      <c r="AL115" s="26">
        <f t="shared" si="25"/>
        <v>27.272727272727312</v>
      </c>
      <c r="AM115" s="25">
        <f t="shared" si="28"/>
        <v>15.123966942148655</v>
      </c>
      <c r="AN115" s="25">
        <f t="shared" si="29"/>
        <v>-7.4380165289255354E-2</v>
      </c>
      <c r="AO115" s="25">
        <f t="shared" si="30"/>
        <v>0.33057851239668984</v>
      </c>
      <c r="AP115" s="25">
        <f t="shared" si="31"/>
        <v>0.7438016528925655</v>
      </c>
      <c r="AQ115" s="75">
        <f t="shared" si="26"/>
        <v>27.272727272727312</v>
      </c>
      <c r="AR115" s="26">
        <f t="shared" si="32"/>
        <v>8.3905977092895832</v>
      </c>
      <c r="AS115" s="76">
        <f t="shared" si="27"/>
        <v>28.571428571428545</v>
      </c>
      <c r="AT115" s="50">
        <f t="shared" si="33"/>
        <v>6.8496367735470942</v>
      </c>
      <c r="AU115" s="23">
        <f t="shared" si="23"/>
        <v>29.35558617234469</v>
      </c>
      <c r="AV115" s="23">
        <f t="shared" si="24"/>
        <v>35.959704468383926</v>
      </c>
    </row>
    <row r="116" spans="1:48" s="46" customFormat="1" x14ac:dyDescent="0.2">
      <c r="A116" s="51"/>
      <c r="B116" s="62"/>
      <c r="C116" s="51"/>
      <c r="D116" s="51"/>
      <c r="E116" s="51"/>
      <c r="F116" s="51"/>
      <c r="G116" s="51"/>
      <c r="H116" s="51"/>
      <c r="I116" s="51"/>
      <c r="J116" s="51"/>
      <c r="K116" s="51"/>
      <c r="L116" s="125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J116" s="26"/>
      <c r="AK116" s="36">
        <v>107</v>
      </c>
      <c r="AL116" s="26">
        <f t="shared" si="25"/>
        <v>27.545454545454586</v>
      </c>
      <c r="AM116" s="25">
        <f t="shared" si="28"/>
        <v>14.390413223140385</v>
      </c>
      <c r="AN116" s="25">
        <f t="shared" si="29"/>
        <v>-6.8429752066114791E-2</v>
      </c>
      <c r="AO116" s="25">
        <f t="shared" si="30"/>
        <v>0.30049586776859055</v>
      </c>
      <c r="AP116" s="25">
        <f t="shared" si="31"/>
        <v>0.76793388429752429</v>
      </c>
      <c r="AQ116" s="75">
        <f t="shared" si="26"/>
        <v>27.545454545454586</v>
      </c>
      <c r="AR116" s="26">
        <f t="shared" si="32"/>
        <v>8.2712672846164494</v>
      </c>
      <c r="AS116" s="76">
        <f t="shared" si="27"/>
        <v>28.857142857142829</v>
      </c>
      <c r="AT116" s="50">
        <f t="shared" si="33"/>
        <v>6.8539666791161435</v>
      </c>
      <c r="AU116" s="23">
        <f t="shared" si="23"/>
        <v>29.374142910497756</v>
      </c>
      <c r="AV116" s="23">
        <f t="shared" si="24"/>
        <v>35.448288362641925</v>
      </c>
    </row>
    <row r="117" spans="1:48" s="46" customFormat="1" x14ac:dyDescent="0.2">
      <c r="A117" s="51"/>
      <c r="B117" s="62"/>
      <c r="C117" s="51"/>
      <c r="D117" s="51"/>
      <c r="E117" s="51"/>
      <c r="F117" s="51"/>
      <c r="G117" s="51"/>
      <c r="H117" s="51"/>
      <c r="I117" s="51"/>
      <c r="J117" s="51"/>
      <c r="K117" s="51"/>
      <c r="L117" s="125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J117" s="26"/>
      <c r="AK117" s="36">
        <v>108</v>
      </c>
      <c r="AL117" s="26">
        <f t="shared" si="25"/>
        <v>27.818181818181859</v>
      </c>
      <c r="AM117" s="25">
        <f t="shared" si="28"/>
        <v>13.639338842975093</v>
      </c>
      <c r="AN117" s="25">
        <f t="shared" si="29"/>
        <v>-6.2148760330577542E-2</v>
      </c>
      <c r="AO117" s="25">
        <f t="shared" si="30"/>
        <v>0.2697520661156978</v>
      </c>
      <c r="AP117" s="25">
        <f t="shared" si="31"/>
        <v>0.79239669421487979</v>
      </c>
      <c r="AQ117" s="75">
        <f t="shared" si="26"/>
        <v>27.818181818181859</v>
      </c>
      <c r="AR117" s="26">
        <f t="shared" si="32"/>
        <v>8.1475787292091422</v>
      </c>
      <c r="AS117" s="76">
        <f t="shared" si="27"/>
        <v>29.142857142857114</v>
      </c>
      <c r="AT117" s="50">
        <f t="shared" si="33"/>
        <v>6.8581336090697578</v>
      </c>
      <c r="AU117" s="23">
        <f t="shared" si="23"/>
        <v>29.392001181727533</v>
      </c>
      <c r="AV117" s="23">
        <f t="shared" si="24"/>
        <v>34.918194553753466</v>
      </c>
    </row>
    <row r="118" spans="1:48" s="46" customFormat="1" x14ac:dyDescent="0.2">
      <c r="A118" s="51"/>
      <c r="B118" s="62"/>
      <c r="C118" s="51"/>
      <c r="D118" s="51"/>
      <c r="E118" s="51"/>
      <c r="F118" s="51"/>
      <c r="G118" s="51"/>
      <c r="H118" s="51"/>
      <c r="I118" s="51"/>
      <c r="J118" s="51"/>
      <c r="K118" s="51"/>
      <c r="L118" s="125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J118" s="26"/>
      <c r="AK118" s="36">
        <v>109</v>
      </c>
      <c r="AL118" s="26">
        <f t="shared" si="25"/>
        <v>28.090909090909133</v>
      </c>
      <c r="AM118" s="25">
        <f t="shared" si="28"/>
        <v>12.870743801652775</v>
      </c>
      <c r="AN118" s="25">
        <f t="shared" si="29"/>
        <v>-5.5537190082643594E-2</v>
      </c>
      <c r="AO118" s="25">
        <f t="shared" si="30"/>
        <v>0.23834710743801168</v>
      </c>
      <c r="AP118" s="25">
        <f t="shared" si="31"/>
        <v>0.81719008264463189</v>
      </c>
      <c r="AQ118" s="75">
        <f t="shared" si="26"/>
        <v>28.090909090909133</v>
      </c>
      <c r="AR118" s="26">
        <f t="shared" si="32"/>
        <v>8.0195222299050037</v>
      </c>
      <c r="AS118" s="76">
        <f t="shared" si="27"/>
        <v>29.428571428571399</v>
      </c>
      <c r="AT118" s="50">
        <f t="shared" si="33"/>
        <v>6.8621450659786358</v>
      </c>
      <c r="AU118" s="23">
        <f t="shared" si="23"/>
        <v>29.409193139908439</v>
      </c>
      <c r="AV118" s="23">
        <f t="shared" si="24"/>
        <v>34.36938098530716</v>
      </c>
    </row>
    <row r="119" spans="1:48" s="46" customFormat="1" x14ac:dyDescent="0.2">
      <c r="A119" s="51"/>
      <c r="B119" s="62"/>
      <c r="C119" s="51"/>
      <c r="D119" s="51"/>
      <c r="E119" s="51"/>
      <c r="F119" s="51"/>
      <c r="G119" s="51"/>
      <c r="H119" s="51"/>
      <c r="I119" s="51"/>
      <c r="J119" s="51"/>
      <c r="K119" s="51"/>
      <c r="L119" s="125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J119" s="26"/>
      <c r="AK119" s="36">
        <v>110</v>
      </c>
      <c r="AL119" s="26">
        <f t="shared" si="25"/>
        <v>28.363636363636406</v>
      </c>
      <c r="AM119" s="25">
        <f t="shared" si="28"/>
        <v>12.084628099173429</v>
      </c>
      <c r="AN119" s="25">
        <f t="shared" si="29"/>
        <v>-4.8595041322312946E-2</v>
      </c>
      <c r="AO119" s="25">
        <f t="shared" si="30"/>
        <v>0.20628099173553216</v>
      </c>
      <c r="AP119" s="25">
        <f t="shared" si="31"/>
        <v>0.8423140495867808</v>
      </c>
      <c r="AQ119" s="75">
        <f t="shared" si="26"/>
        <v>28.363636363636406</v>
      </c>
      <c r="AR119" s="26">
        <f t="shared" si="32"/>
        <v>7.8870879735413464</v>
      </c>
      <c r="AS119" s="76">
        <f t="shared" si="27"/>
        <v>29.714285714285683</v>
      </c>
      <c r="AT119" s="50">
        <f t="shared" si="33"/>
        <v>6.8660081477761032</v>
      </c>
      <c r="AU119" s="23">
        <f t="shared" si="23"/>
        <v>29.425749204754727</v>
      </c>
      <c r="AV119" s="23">
        <f t="shared" si="24"/>
        <v>33.801805600891484</v>
      </c>
    </row>
    <row r="120" spans="1:48" s="46" customFormat="1" x14ac:dyDescent="0.2">
      <c r="A120" s="51"/>
      <c r="B120" s="62"/>
      <c r="C120" s="51"/>
      <c r="D120" s="51"/>
      <c r="E120" s="51"/>
      <c r="F120" s="51"/>
      <c r="G120" s="51"/>
      <c r="H120" s="51"/>
      <c r="I120" s="51"/>
      <c r="J120" s="51"/>
      <c r="K120" s="51"/>
      <c r="L120" s="125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J120" s="26"/>
      <c r="AK120" s="36">
        <v>111</v>
      </c>
      <c r="AL120" s="26">
        <f t="shared" si="25"/>
        <v>28.636363636363679</v>
      </c>
      <c r="AM120" s="25">
        <f t="shared" si="28"/>
        <v>11.280991735537061</v>
      </c>
      <c r="AN120" s="25">
        <f t="shared" si="29"/>
        <v>-4.1322314049585605E-2</v>
      </c>
      <c r="AO120" s="25">
        <f t="shared" si="30"/>
        <v>0.17355371900825925</v>
      </c>
      <c r="AP120" s="25">
        <f t="shared" si="31"/>
        <v>0.86776859504132631</v>
      </c>
      <c r="AQ120" s="75">
        <f t="shared" si="26"/>
        <v>28.636363636363679</v>
      </c>
      <c r="AR120" s="26">
        <f t="shared" si="32"/>
        <v>7.7502661469555054</v>
      </c>
      <c r="AS120" s="76">
        <f t="shared" si="27"/>
        <v>29.999999999999968</v>
      </c>
      <c r="AT120" s="50">
        <f t="shared" si="33"/>
        <v>6.8697295725501597</v>
      </c>
      <c r="AU120" s="23">
        <f t="shared" si="23"/>
        <v>29.441698168072111</v>
      </c>
      <c r="AV120" s="23">
        <f t="shared" si="24"/>
        <v>33.215426344095022</v>
      </c>
    </row>
    <row r="121" spans="1:48" s="46" customFormat="1" x14ac:dyDescent="0.2">
      <c r="A121" s="51"/>
      <c r="B121" s="62"/>
      <c r="C121" s="51"/>
      <c r="D121" s="51"/>
      <c r="E121" s="51"/>
      <c r="F121" s="51"/>
      <c r="G121" s="51"/>
      <c r="H121" s="51"/>
      <c r="I121" s="51"/>
      <c r="J121" s="51"/>
      <c r="K121" s="51"/>
      <c r="L121" s="125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J121" s="26"/>
      <c r="AK121" s="36">
        <v>112</v>
      </c>
      <c r="AL121" s="26">
        <f t="shared" si="25"/>
        <v>28.909090909090953</v>
      </c>
      <c r="AM121" s="25">
        <f t="shared" si="28"/>
        <v>10.459834710743669</v>
      </c>
      <c r="AN121" s="25">
        <f t="shared" si="29"/>
        <v>-3.3719008264461565E-2</v>
      </c>
      <c r="AO121" s="25">
        <f t="shared" si="30"/>
        <v>0.14016528925619295</v>
      </c>
      <c r="AP121" s="25">
        <f t="shared" si="31"/>
        <v>0.89355371900826863</v>
      </c>
      <c r="AQ121" s="75">
        <f t="shared" si="26"/>
        <v>28.909090909090953</v>
      </c>
      <c r="AR121" s="26">
        <f t="shared" si="32"/>
        <v>7.6090469369848037</v>
      </c>
      <c r="AS121" s="76">
        <f t="shared" si="27"/>
        <v>30.285714285714253</v>
      </c>
      <c r="AT121" s="50">
        <f t="shared" si="33"/>
        <v>6.8733157016508262</v>
      </c>
      <c r="AU121" s="23">
        <f t="shared" si="23"/>
        <v>29.457067292789255</v>
      </c>
      <c r="AV121" s="23">
        <f t="shared" si="24"/>
        <v>32.6102011585063</v>
      </c>
    </row>
    <row r="122" spans="1:48" s="46" customFormat="1" x14ac:dyDescent="0.2">
      <c r="A122" s="51"/>
      <c r="B122" s="62"/>
      <c r="C122" s="51"/>
      <c r="D122" s="51"/>
      <c r="E122" s="51"/>
      <c r="F122" s="51"/>
      <c r="G122" s="51"/>
      <c r="H122" s="51"/>
      <c r="I122" s="51"/>
      <c r="J122" s="51"/>
      <c r="K122" s="51"/>
      <c r="L122" s="125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J122" s="26"/>
      <c r="AK122" s="36">
        <v>113</v>
      </c>
      <c r="AL122" s="26">
        <f t="shared" si="25"/>
        <v>29.181818181818226</v>
      </c>
      <c r="AM122" s="25">
        <f t="shared" si="28"/>
        <v>9.6211570247932503</v>
      </c>
      <c r="AN122" s="25">
        <f t="shared" si="29"/>
        <v>-2.5785123966940833E-2</v>
      </c>
      <c r="AO122" s="25">
        <f t="shared" si="30"/>
        <v>0.10611570247933326</v>
      </c>
      <c r="AP122" s="25">
        <f t="shared" si="31"/>
        <v>0.91966942148760755</v>
      </c>
      <c r="AQ122" s="75">
        <f t="shared" si="26"/>
        <v>29.181818181818226</v>
      </c>
      <c r="AR122" s="26">
        <f t="shared" si="32"/>
        <v>7.4634205304665695</v>
      </c>
      <c r="AS122" s="76">
        <f t="shared" si="27"/>
        <v>30.571428571428537</v>
      </c>
      <c r="AT122" s="50">
        <f t="shared" si="33"/>
        <v>6.8767725612372139</v>
      </c>
      <c r="AU122" s="23">
        <f t="shared" si="23"/>
        <v>29.471882405302345</v>
      </c>
      <c r="AV122" s="23">
        <f t="shared" si="24"/>
        <v>31.986087987713869</v>
      </c>
    </row>
    <row r="123" spans="1:48" s="46" customFormat="1" x14ac:dyDescent="0.2">
      <c r="A123" s="51"/>
      <c r="B123" s="62"/>
      <c r="C123" s="51"/>
      <c r="D123" s="51"/>
      <c r="E123" s="51"/>
      <c r="F123" s="51"/>
      <c r="G123" s="51"/>
      <c r="H123" s="51"/>
      <c r="I123" s="51"/>
      <c r="J123" s="51"/>
      <c r="K123" s="51"/>
      <c r="L123" s="125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J123" s="26"/>
      <c r="AK123" s="36">
        <v>114</v>
      </c>
      <c r="AL123" s="26">
        <f t="shared" si="25"/>
        <v>29.454545454545499</v>
      </c>
      <c r="AM123" s="25">
        <f t="shared" si="28"/>
        <v>8.7649586776858079</v>
      </c>
      <c r="AN123" s="25">
        <f t="shared" si="29"/>
        <v>-1.7520661157023405E-2</v>
      </c>
      <c r="AO123" s="25">
        <f t="shared" si="30"/>
        <v>7.140495867768018E-2</v>
      </c>
      <c r="AP123" s="25">
        <f t="shared" si="31"/>
        <v>0.94611570247934318</v>
      </c>
      <c r="AQ123" s="75">
        <f t="shared" si="26"/>
        <v>29.454545454545499</v>
      </c>
      <c r="AR123" s="26">
        <f t="shared" si="32"/>
        <v>7.3133771142381345</v>
      </c>
      <c r="AS123" s="76">
        <f t="shared" si="27"/>
        <v>30.857142857142822</v>
      </c>
      <c r="AT123" s="50">
        <f t="shared" si="33"/>
        <v>6.8801058623789073</v>
      </c>
      <c r="AU123" s="23">
        <f t="shared" si="23"/>
        <v>29.486167981623886</v>
      </c>
      <c r="AV123" s="23">
        <f t="shared" si="24"/>
        <v>31.343044775306289</v>
      </c>
    </row>
    <row r="124" spans="1:48" s="46" customFormat="1" x14ac:dyDescent="0.2">
      <c r="A124" s="51"/>
      <c r="B124" s="62"/>
      <c r="C124" s="51"/>
      <c r="D124" s="51"/>
      <c r="E124" s="51"/>
      <c r="F124" s="51"/>
      <c r="G124" s="51"/>
      <c r="H124" s="51"/>
      <c r="I124" s="51"/>
      <c r="J124" s="51"/>
      <c r="K124" s="51"/>
      <c r="L124" s="125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J124" s="26"/>
      <c r="AK124" s="36">
        <v>115</v>
      </c>
      <c r="AL124" s="26">
        <f t="shared" si="25"/>
        <v>29.727272727272773</v>
      </c>
      <c r="AM124" s="25">
        <f t="shared" si="28"/>
        <v>7.8912396694213403</v>
      </c>
      <c r="AN124" s="25">
        <f t="shared" si="29"/>
        <v>-8.9256198347092801E-3</v>
      </c>
      <c r="AO124" s="25">
        <f t="shared" si="30"/>
        <v>3.6033057851233709E-2</v>
      </c>
      <c r="AP124" s="25">
        <f t="shared" si="31"/>
        <v>0.97289256198347551</v>
      </c>
      <c r="AQ124" s="75">
        <f t="shared" si="26"/>
        <v>29.727272727272773</v>
      </c>
      <c r="AR124" s="26">
        <f t="shared" si="32"/>
        <v>7.158906875136819</v>
      </c>
      <c r="AS124" s="76">
        <f t="shared" si="27"/>
        <v>31.142857142857107</v>
      </c>
      <c r="AT124" s="50">
        <f t="shared" si="33"/>
        <v>6.8833210198172941</v>
      </c>
      <c r="AU124" s="23">
        <f t="shared" si="23"/>
        <v>29.499947227788404</v>
      </c>
      <c r="AV124" s="23">
        <f t="shared" si="24"/>
        <v>30.681029464872079</v>
      </c>
    </row>
    <row r="125" spans="1:48" s="46" customFormat="1" x14ac:dyDescent="0.2">
      <c r="A125" s="51"/>
      <c r="B125" s="62"/>
      <c r="C125" s="51"/>
      <c r="D125" s="51"/>
      <c r="E125" s="51"/>
      <c r="F125" s="51"/>
      <c r="G125" s="51"/>
      <c r="H125" s="51"/>
      <c r="I125" s="51"/>
      <c r="J125" s="51"/>
      <c r="K125" s="51"/>
      <c r="L125" s="125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J125" s="26"/>
      <c r="AK125" s="36">
        <v>116</v>
      </c>
      <c r="AL125" s="26">
        <f t="shared" si="25"/>
        <v>30.000000000000046</v>
      </c>
      <c r="AM125" s="25">
        <f t="shared" si="28"/>
        <v>6.9999999999998481</v>
      </c>
      <c r="AN125" s="25">
        <f t="shared" si="29"/>
        <v>1.5395092608135552E-15</v>
      </c>
      <c r="AO125" s="25">
        <f t="shared" si="30"/>
        <v>-6.1580370432542113E-15</v>
      </c>
      <c r="AP125" s="25">
        <f t="shared" si="31"/>
        <v>1.0000000000000047</v>
      </c>
      <c r="AQ125" s="75">
        <f t="shared" si="26"/>
        <v>30.000000000000046</v>
      </c>
      <c r="AR125" s="26">
        <f t="shared" si="32"/>
        <v>6.9999999999999574</v>
      </c>
      <c r="AS125" s="76">
        <f t="shared" si="27"/>
        <v>31.428571428571392</v>
      </c>
      <c r="AT125" s="50">
        <f t="shared" si="33"/>
        <v>6.8864231694842086</v>
      </c>
      <c r="AU125" s="23">
        <f t="shared" si="23"/>
        <v>29.513242154932321</v>
      </c>
      <c r="AV125" s="23">
        <f t="shared" si="24"/>
        <v>29.999999999999815</v>
      </c>
    </row>
    <row r="126" spans="1:48" s="46" customFormat="1" x14ac:dyDescent="0.2">
      <c r="A126" s="51"/>
      <c r="B126" s="62"/>
      <c r="C126" s="51"/>
      <c r="D126" s="51"/>
      <c r="E126" s="51"/>
      <c r="F126" s="51"/>
      <c r="G126" s="51"/>
      <c r="H126" s="51"/>
      <c r="I126" s="51"/>
      <c r="J126" s="51"/>
      <c r="K126" s="51"/>
      <c r="L126" s="125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J126" s="26"/>
      <c r="AK126" s="36">
        <v>117</v>
      </c>
      <c r="AL126" s="26">
        <f t="shared" si="25"/>
        <v>30.27272727272732</v>
      </c>
      <c r="AM126" s="25">
        <f t="shared" si="28"/>
        <v>6.0912396694213298</v>
      </c>
      <c r="AN126" s="25">
        <f t="shared" si="29"/>
        <v>9.2561983471090552E-3</v>
      </c>
      <c r="AO126" s="25">
        <f t="shared" si="30"/>
        <v>-3.6694214876039417E-2</v>
      </c>
      <c r="AP126" s="25">
        <f t="shared" si="31"/>
        <v>1.0274380165289303</v>
      </c>
      <c r="AQ126" s="75">
        <f t="shared" si="26"/>
        <v>30.27272727272732</v>
      </c>
      <c r="AR126" s="26">
        <f t="shared" si="32"/>
        <v>6.8366466756648681</v>
      </c>
      <c r="AS126" s="76">
        <f t="shared" si="27"/>
        <v>31.714285714285676</v>
      </c>
      <c r="AT126" s="50">
        <f t="shared" si="33"/>
        <v>6.8894171848676899</v>
      </c>
      <c r="AU126" s="23">
        <f t="shared" si="23"/>
        <v>29.526073649432956</v>
      </c>
      <c r="AV126" s="23">
        <f t="shared" si="24"/>
        <v>29.299914324278006</v>
      </c>
    </row>
    <row r="127" spans="1:48" s="46" customFormat="1" x14ac:dyDescent="0.2">
      <c r="A127" s="51"/>
      <c r="B127" s="62"/>
      <c r="C127" s="51"/>
      <c r="D127" s="51"/>
      <c r="E127" s="51"/>
      <c r="F127" s="51"/>
      <c r="G127" s="51"/>
      <c r="H127" s="51"/>
      <c r="I127" s="51"/>
      <c r="J127" s="51"/>
      <c r="K127" s="51"/>
      <c r="L127" s="125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J127" s="26"/>
      <c r="AK127" s="36">
        <v>118</v>
      </c>
      <c r="AL127" s="26">
        <f t="shared" si="25"/>
        <v>30.545454545454593</v>
      </c>
      <c r="AM127" s="25">
        <f t="shared" si="28"/>
        <v>5.1649586776857879</v>
      </c>
      <c r="AN127" s="25">
        <f t="shared" si="29"/>
        <v>1.8842975206613266E-2</v>
      </c>
      <c r="AO127" s="25">
        <f t="shared" si="30"/>
        <v>-7.4049586776866058E-2</v>
      </c>
      <c r="AP127" s="25">
        <f t="shared" si="31"/>
        <v>1.0552066115702528</v>
      </c>
      <c r="AQ127" s="75">
        <f t="shared" si="26"/>
        <v>30.545454545454593</v>
      </c>
      <c r="AR127" s="26">
        <f t="shared" si="32"/>
        <v>6.6688370889688828</v>
      </c>
      <c r="AS127" s="76">
        <f t="shared" si="27"/>
        <v>31.999999999999961</v>
      </c>
      <c r="AT127" s="50">
        <f t="shared" si="33"/>
        <v>6.8923076923076909</v>
      </c>
      <c r="AU127" s="23">
        <f t="shared" si="23"/>
        <v>29.538461538461533</v>
      </c>
      <c r="AV127" s="23">
        <f t="shared" si="24"/>
        <v>28.580730381295211</v>
      </c>
    </row>
    <row r="128" spans="1:48" s="46" customFormat="1" x14ac:dyDescent="0.2">
      <c r="A128" s="51"/>
      <c r="B128" s="62"/>
      <c r="C128" s="51"/>
      <c r="D128" s="51"/>
      <c r="E128" s="51"/>
      <c r="F128" s="51"/>
      <c r="G128" s="51"/>
      <c r="H128" s="51"/>
      <c r="I128" s="51"/>
      <c r="J128" s="51"/>
      <c r="K128" s="51"/>
      <c r="L128" s="125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J128" s="26"/>
      <c r="AK128" s="36">
        <v>119</v>
      </c>
      <c r="AL128" s="26">
        <f t="shared" si="25"/>
        <v>30.818181818181866</v>
      </c>
      <c r="AM128" s="25">
        <f t="shared" si="28"/>
        <v>4.2211570247932206</v>
      </c>
      <c r="AN128" s="25">
        <f t="shared" si="29"/>
        <v>2.8760330578514178E-2</v>
      </c>
      <c r="AO128" s="25">
        <f t="shared" si="30"/>
        <v>-0.1120661157024861</v>
      </c>
      <c r="AP128" s="25">
        <f t="shared" si="31"/>
        <v>1.083305785123972</v>
      </c>
      <c r="AQ128" s="75">
        <f t="shared" si="26"/>
        <v>30.818181818181866</v>
      </c>
      <c r="AR128" s="26">
        <f t="shared" si="32"/>
        <v>6.496561426749329</v>
      </c>
      <c r="AS128" s="76">
        <f t="shared" si="27"/>
        <v>32.285714285714249</v>
      </c>
      <c r="AT128" s="50">
        <f t="shared" si="33"/>
        <v>6.8950990852982113</v>
      </c>
      <c r="AU128" s="23">
        <f t="shared" si="23"/>
        <v>29.550424651278046</v>
      </c>
      <c r="AV128" s="23">
        <f t="shared" si="24"/>
        <v>27.842406114639981</v>
      </c>
    </row>
    <row r="129" spans="1:48" s="46" customFormat="1" x14ac:dyDescent="0.2">
      <c r="A129" s="51"/>
      <c r="B129" s="62"/>
      <c r="C129" s="51"/>
      <c r="D129" s="51"/>
      <c r="E129" s="51"/>
      <c r="F129" s="51"/>
      <c r="G129" s="51"/>
      <c r="H129" s="51"/>
      <c r="I129" s="51"/>
      <c r="J129" s="51"/>
      <c r="K129" s="51"/>
      <c r="L129" s="125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J129" s="26"/>
      <c r="AK129" s="36">
        <v>120</v>
      </c>
      <c r="AL129" s="26">
        <f t="shared" si="25"/>
        <v>31.09090909090914</v>
      </c>
      <c r="AM129" s="25">
        <f t="shared" si="28"/>
        <v>3.2598347107436281</v>
      </c>
      <c r="AN129" s="25">
        <f t="shared" si="29"/>
        <v>3.9008264462811776E-2</v>
      </c>
      <c r="AO129" s="25">
        <f t="shared" si="30"/>
        <v>-0.15074380165289952</v>
      </c>
      <c r="AP129" s="25">
        <f t="shared" si="31"/>
        <v>1.1117355371900877</v>
      </c>
      <c r="AQ129" s="75">
        <f t="shared" si="26"/>
        <v>31.09090909090914</v>
      </c>
      <c r="AR129" s="26">
        <f t="shared" si="32"/>
        <v>6.3198098758435322</v>
      </c>
      <c r="AS129" s="76">
        <f t="shared" si="27"/>
        <v>32.571428571428534</v>
      </c>
      <c r="AT129" s="50">
        <f t="shared" si="33"/>
        <v>6.8977955378664122</v>
      </c>
      <c r="AU129" s="23">
        <f t="shared" si="23"/>
        <v>29.561980876570338</v>
      </c>
      <c r="AV129" s="23">
        <f t="shared" si="24"/>
        <v>27.084899467900851</v>
      </c>
    </row>
    <row r="130" spans="1:48" s="46" customFormat="1" x14ac:dyDescent="0.2">
      <c r="A130" s="51"/>
      <c r="B130" s="62"/>
      <c r="C130" s="51"/>
      <c r="D130" s="51"/>
      <c r="E130" s="51"/>
      <c r="F130" s="51"/>
      <c r="G130" s="51"/>
      <c r="H130" s="51"/>
      <c r="I130" s="51"/>
      <c r="J130" s="51"/>
      <c r="K130" s="51"/>
      <c r="L130" s="125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J130" s="26"/>
      <c r="AK130" s="26"/>
      <c r="AL130" s="25"/>
      <c r="AM130" s="133"/>
      <c r="AN130" s="25"/>
      <c r="AO130" s="25"/>
      <c r="AP130" s="25"/>
      <c r="AQ130" s="25"/>
      <c r="AR130" s="25"/>
      <c r="AS130" s="134"/>
      <c r="AT130" s="134"/>
    </row>
    <row r="131" spans="1:48" s="46" customFormat="1" x14ac:dyDescent="0.2">
      <c r="A131" s="51"/>
      <c r="B131" s="62"/>
      <c r="C131" s="51"/>
      <c r="D131" s="51"/>
      <c r="E131" s="51"/>
      <c r="F131" s="51"/>
      <c r="G131" s="51"/>
      <c r="H131" s="51"/>
      <c r="I131" s="51"/>
      <c r="J131" s="51"/>
      <c r="K131" s="51"/>
      <c r="L131" s="125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J131" s="26"/>
      <c r="AK131" s="26"/>
      <c r="AL131" s="25"/>
      <c r="AM131" s="133"/>
      <c r="AN131" s="25"/>
      <c r="AO131" s="25"/>
      <c r="AP131" s="25"/>
      <c r="AQ131" s="25"/>
      <c r="AR131" s="25"/>
      <c r="AS131" s="134"/>
      <c r="AT131" s="134"/>
    </row>
    <row r="132" spans="1:48" s="46" customFormat="1" x14ac:dyDescent="0.2">
      <c r="A132" s="51"/>
      <c r="B132" s="62"/>
      <c r="C132" s="51"/>
      <c r="D132" s="51"/>
      <c r="E132" s="51"/>
      <c r="F132" s="51"/>
      <c r="G132" s="51"/>
      <c r="H132" s="51"/>
      <c r="I132" s="51"/>
      <c r="J132" s="51"/>
      <c r="K132" s="51"/>
      <c r="L132" s="125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J132" s="26"/>
      <c r="AK132" s="26"/>
      <c r="AL132" s="25"/>
      <c r="AM132" s="133"/>
      <c r="AN132" s="25"/>
      <c r="AO132" s="25"/>
      <c r="AP132" s="25"/>
      <c r="AQ132" s="25"/>
      <c r="AR132" s="25"/>
      <c r="AS132" s="134"/>
      <c r="AT132" s="134"/>
    </row>
    <row r="133" spans="1:48" s="46" customFormat="1" x14ac:dyDescent="0.2">
      <c r="A133" s="51"/>
      <c r="B133" s="62"/>
      <c r="C133" s="51"/>
      <c r="D133" s="51"/>
      <c r="E133" s="51"/>
      <c r="F133" s="51"/>
      <c r="G133" s="51"/>
      <c r="H133" s="51"/>
      <c r="I133" s="51"/>
      <c r="J133" s="51"/>
      <c r="K133" s="51"/>
      <c r="L133" s="125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J133" s="26"/>
      <c r="AK133" s="26"/>
      <c r="AL133" s="25"/>
      <c r="AM133" s="133"/>
      <c r="AN133" s="25"/>
      <c r="AO133" s="25"/>
      <c r="AP133" s="25"/>
      <c r="AQ133" s="25"/>
      <c r="AR133" s="25"/>
      <c r="AS133" s="134"/>
      <c r="AT133" s="134"/>
    </row>
    <row r="134" spans="1:48" s="46" customFormat="1" x14ac:dyDescent="0.2">
      <c r="A134" s="51"/>
      <c r="B134" s="62"/>
      <c r="C134" s="51"/>
      <c r="D134" s="51"/>
      <c r="E134" s="51"/>
      <c r="F134" s="51"/>
      <c r="G134" s="51"/>
      <c r="H134" s="51"/>
      <c r="I134" s="51"/>
      <c r="J134" s="51"/>
      <c r="K134" s="51"/>
      <c r="L134" s="125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J134" s="26"/>
      <c r="AK134" s="26"/>
      <c r="AL134" s="25"/>
      <c r="AM134" s="133"/>
      <c r="AN134" s="25"/>
      <c r="AO134" s="25"/>
      <c r="AP134" s="25"/>
      <c r="AQ134" s="25"/>
      <c r="AR134" s="25"/>
      <c r="AS134" s="134"/>
      <c r="AT134" s="134"/>
    </row>
    <row r="135" spans="1:48" s="46" customFormat="1" x14ac:dyDescent="0.2">
      <c r="A135" s="51"/>
      <c r="B135" s="62"/>
      <c r="C135" s="51"/>
      <c r="D135" s="51"/>
      <c r="E135" s="51"/>
      <c r="F135" s="51"/>
      <c r="G135" s="51"/>
      <c r="H135" s="51"/>
      <c r="I135" s="51"/>
      <c r="J135" s="51"/>
      <c r="K135" s="51"/>
      <c r="L135" s="125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J135" s="26"/>
      <c r="AK135" s="26"/>
      <c r="AL135" s="25"/>
      <c r="AM135" s="133"/>
      <c r="AN135" s="25"/>
      <c r="AO135" s="25"/>
      <c r="AP135" s="25"/>
      <c r="AQ135" s="25"/>
      <c r="AR135" s="25"/>
      <c r="AS135" s="134"/>
      <c r="AT135" s="134"/>
    </row>
    <row r="136" spans="1:48" s="57" customFormat="1" x14ac:dyDescent="0.2">
      <c r="A136" s="51"/>
      <c r="B136" s="62"/>
      <c r="C136" s="51"/>
      <c r="D136" s="51"/>
      <c r="E136" s="51"/>
      <c r="F136" s="51"/>
      <c r="G136" s="51"/>
      <c r="H136" s="51"/>
      <c r="I136" s="51"/>
      <c r="J136" s="51"/>
      <c r="K136" s="51"/>
      <c r="L136" s="125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46"/>
      <c r="AJ136" s="26"/>
      <c r="AK136" s="26"/>
      <c r="AL136" s="25"/>
      <c r="AM136" s="133"/>
      <c r="AN136" s="25"/>
      <c r="AO136" s="25"/>
      <c r="AP136" s="25"/>
      <c r="AQ136" s="25"/>
      <c r="AR136" s="25"/>
      <c r="AS136" s="134"/>
      <c r="AT136" s="134"/>
    </row>
    <row r="137" spans="1:48" s="57" customFormat="1" x14ac:dyDescent="0.2">
      <c r="A137" s="51"/>
      <c r="B137" s="62"/>
      <c r="C137" s="51"/>
      <c r="D137" s="51"/>
      <c r="E137" s="51"/>
      <c r="F137" s="51"/>
      <c r="G137" s="51"/>
      <c r="H137" s="51"/>
      <c r="I137" s="51"/>
      <c r="J137" s="51"/>
      <c r="K137" s="51"/>
      <c r="L137" s="125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46"/>
      <c r="AJ137" s="26"/>
      <c r="AK137" s="26"/>
      <c r="AL137" s="25"/>
      <c r="AM137" s="133"/>
      <c r="AN137" s="25"/>
      <c r="AO137" s="25"/>
      <c r="AP137" s="25"/>
      <c r="AQ137" s="25"/>
      <c r="AR137" s="25"/>
      <c r="AS137" s="134"/>
      <c r="AT137" s="134"/>
    </row>
    <row r="138" spans="1:48" s="57" customFormat="1" x14ac:dyDescent="0.2">
      <c r="A138" s="51"/>
      <c r="B138" s="62"/>
      <c r="C138" s="51"/>
      <c r="D138" s="51"/>
      <c r="E138" s="51"/>
      <c r="F138" s="51"/>
      <c r="G138" s="51"/>
      <c r="H138" s="51"/>
      <c r="I138" s="51"/>
      <c r="J138" s="51"/>
      <c r="K138" s="51"/>
      <c r="L138" s="125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46"/>
      <c r="AJ138" s="26"/>
      <c r="AK138" s="26"/>
      <c r="AL138" s="25"/>
      <c r="AM138" s="133"/>
      <c r="AN138" s="25"/>
      <c r="AO138" s="25"/>
      <c r="AP138" s="25"/>
      <c r="AQ138" s="25"/>
      <c r="AR138" s="25"/>
      <c r="AS138" s="134"/>
      <c r="AT138" s="134"/>
    </row>
    <row r="139" spans="1:48" s="57" customFormat="1" x14ac:dyDescent="0.2">
      <c r="A139" s="51"/>
      <c r="B139" s="62"/>
      <c r="C139" s="51"/>
      <c r="D139" s="51"/>
      <c r="E139" s="51"/>
      <c r="F139" s="51"/>
      <c r="G139" s="51"/>
      <c r="H139" s="51"/>
      <c r="I139" s="51"/>
      <c r="J139" s="51"/>
      <c r="K139" s="51"/>
      <c r="L139" s="125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46"/>
      <c r="AJ139" s="26"/>
      <c r="AK139" s="26"/>
      <c r="AL139" s="25"/>
      <c r="AM139" s="133"/>
      <c r="AN139" s="25"/>
      <c r="AO139" s="25"/>
      <c r="AP139" s="25"/>
      <c r="AQ139" s="25"/>
      <c r="AR139" s="25"/>
      <c r="AS139" s="134"/>
      <c r="AT139" s="134"/>
    </row>
    <row r="140" spans="1:48" s="57" customFormat="1" x14ac:dyDescent="0.2">
      <c r="A140" s="51"/>
      <c r="B140" s="62"/>
      <c r="C140" s="51"/>
      <c r="D140" s="51"/>
      <c r="E140" s="51"/>
      <c r="F140" s="51"/>
      <c r="G140" s="51"/>
      <c r="H140" s="51"/>
      <c r="I140" s="51"/>
      <c r="J140" s="51"/>
      <c r="K140" s="51"/>
      <c r="L140" s="125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46"/>
      <c r="AJ140" s="26"/>
      <c r="AK140" s="26"/>
      <c r="AL140" s="25"/>
      <c r="AM140" s="133"/>
      <c r="AN140" s="25"/>
      <c r="AO140" s="25"/>
      <c r="AP140" s="25"/>
      <c r="AQ140" s="25"/>
      <c r="AR140" s="25"/>
      <c r="AS140" s="134"/>
      <c r="AT140" s="134"/>
    </row>
    <row r="141" spans="1:48" s="57" customFormat="1" x14ac:dyDescent="0.2">
      <c r="A141" s="51"/>
      <c r="B141" s="62"/>
      <c r="C141" s="51"/>
      <c r="D141" s="51"/>
      <c r="E141" s="51"/>
      <c r="F141" s="51"/>
      <c r="G141" s="51"/>
      <c r="H141" s="51"/>
      <c r="I141" s="51"/>
      <c r="J141" s="51"/>
      <c r="K141" s="51"/>
      <c r="L141" s="125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46"/>
      <c r="AJ141" s="26"/>
      <c r="AK141" s="26"/>
      <c r="AL141" s="25"/>
      <c r="AM141" s="133"/>
      <c r="AN141" s="25"/>
      <c r="AO141" s="25"/>
      <c r="AP141" s="25"/>
      <c r="AQ141" s="25"/>
      <c r="AR141" s="25"/>
      <c r="AS141" s="134"/>
      <c r="AT141" s="134"/>
    </row>
    <row r="142" spans="1:48" s="57" customFormat="1" x14ac:dyDescent="0.2">
      <c r="A142" s="51"/>
      <c r="B142" s="62"/>
      <c r="C142" s="51"/>
      <c r="D142" s="51"/>
      <c r="E142" s="51"/>
      <c r="F142" s="51"/>
      <c r="G142" s="51"/>
      <c r="H142" s="51"/>
      <c r="I142" s="51"/>
      <c r="J142" s="51"/>
      <c r="K142" s="51"/>
      <c r="L142" s="125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46"/>
      <c r="AJ142" s="26"/>
      <c r="AK142" s="26"/>
      <c r="AL142" s="25"/>
      <c r="AM142" s="133"/>
      <c r="AN142" s="25"/>
      <c r="AO142" s="25"/>
      <c r="AP142" s="25"/>
      <c r="AQ142" s="25"/>
      <c r="AR142" s="25"/>
      <c r="AS142" s="134"/>
      <c r="AT142" s="134"/>
    </row>
    <row r="143" spans="1:48" s="57" customFormat="1" x14ac:dyDescent="0.2">
      <c r="A143" s="51"/>
      <c r="B143" s="62"/>
      <c r="C143" s="51"/>
      <c r="D143" s="51"/>
      <c r="E143" s="51"/>
      <c r="F143" s="51"/>
      <c r="G143" s="51"/>
      <c r="H143" s="51"/>
      <c r="I143" s="51"/>
      <c r="J143" s="51"/>
      <c r="K143" s="51"/>
      <c r="L143" s="125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46"/>
      <c r="AJ143" s="26"/>
      <c r="AK143" s="26"/>
      <c r="AL143" s="25"/>
      <c r="AM143" s="133"/>
      <c r="AN143" s="25"/>
      <c r="AO143" s="25"/>
      <c r="AP143" s="25"/>
      <c r="AQ143" s="25"/>
      <c r="AR143" s="25"/>
      <c r="AS143" s="134"/>
      <c r="AT143" s="134"/>
    </row>
    <row r="144" spans="1:48" s="57" customFormat="1" x14ac:dyDescent="0.2">
      <c r="A144" s="51"/>
      <c r="B144" s="62"/>
      <c r="C144" s="51"/>
      <c r="D144" s="51"/>
      <c r="E144" s="51"/>
      <c r="F144" s="51"/>
      <c r="G144" s="51"/>
      <c r="H144" s="51"/>
      <c r="I144" s="51"/>
      <c r="J144" s="51"/>
      <c r="K144" s="51"/>
      <c r="L144" s="125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46"/>
      <c r="AJ144" s="26"/>
      <c r="AK144" s="26"/>
      <c r="AL144" s="25"/>
      <c r="AM144" s="133"/>
      <c r="AN144" s="25"/>
      <c r="AO144" s="25"/>
      <c r="AP144" s="25"/>
      <c r="AQ144" s="25"/>
      <c r="AR144" s="25"/>
      <c r="AS144" s="134"/>
      <c r="AT144" s="134"/>
    </row>
    <row r="145" spans="1:46" s="57" customFormat="1" x14ac:dyDescent="0.2">
      <c r="A145" s="51"/>
      <c r="B145" s="62"/>
      <c r="C145" s="51"/>
      <c r="D145" s="51"/>
      <c r="E145" s="51"/>
      <c r="F145" s="51"/>
      <c r="G145" s="51"/>
      <c r="H145" s="51"/>
      <c r="I145" s="51"/>
      <c r="J145" s="51"/>
      <c r="K145" s="51"/>
      <c r="L145" s="125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46"/>
      <c r="AJ145" s="26"/>
      <c r="AK145" s="26"/>
      <c r="AL145" s="25"/>
      <c r="AM145" s="133"/>
      <c r="AN145" s="25"/>
      <c r="AO145" s="25"/>
      <c r="AP145" s="25"/>
      <c r="AQ145" s="25"/>
      <c r="AR145" s="25"/>
      <c r="AS145" s="134"/>
      <c r="AT145" s="134"/>
    </row>
    <row r="146" spans="1:46" s="57" customFormat="1" x14ac:dyDescent="0.2">
      <c r="A146" s="51"/>
      <c r="B146" s="62"/>
      <c r="C146" s="51"/>
      <c r="D146" s="51"/>
      <c r="E146" s="51"/>
      <c r="F146" s="51"/>
      <c r="G146" s="51"/>
      <c r="H146" s="51"/>
      <c r="I146" s="51"/>
      <c r="J146" s="51"/>
      <c r="K146" s="51"/>
      <c r="L146" s="125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46"/>
      <c r="AJ146" s="26"/>
      <c r="AK146" s="26"/>
      <c r="AL146" s="25"/>
      <c r="AM146" s="133"/>
      <c r="AN146" s="25"/>
      <c r="AO146" s="25"/>
      <c r="AP146" s="25"/>
      <c r="AQ146" s="25"/>
      <c r="AR146" s="25"/>
      <c r="AS146" s="134"/>
      <c r="AT146" s="134"/>
    </row>
    <row r="147" spans="1:46" s="57" customFormat="1" x14ac:dyDescent="0.2">
      <c r="A147" s="51"/>
      <c r="B147" s="62"/>
      <c r="C147" s="51"/>
      <c r="D147" s="51"/>
      <c r="E147" s="51"/>
      <c r="F147" s="51"/>
      <c r="G147" s="51"/>
      <c r="H147" s="51"/>
      <c r="I147" s="51"/>
      <c r="J147" s="51"/>
      <c r="K147" s="51"/>
      <c r="L147" s="125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46"/>
      <c r="AJ147" s="26"/>
      <c r="AK147" s="26"/>
      <c r="AL147" s="25"/>
      <c r="AM147" s="133"/>
      <c r="AN147" s="25"/>
      <c r="AO147" s="25"/>
      <c r="AP147" s="25"/>
      <c r="AQ147" s="25"/>
      <c r="AR147" s="25"/>
      <c r="AS147" s="134"/>
      <c r="AT147" s="134"/>
    </row>
    <row r="148" spans="1:46" s="57" customFormat="1" x14ac:dyDescent="0.2">
      <c r="A148" s="51"/>
      <c r="B148" s="62"/>
      <c r="C148" s="51"/>
      <c r="D148" s="51"/>
      <c r="E148" s="51"/>
      <c r="F148" s="51"/>
      <c r="G148" s="51"/>
      <c r="H148" s="51"/>
      <c r="I148" s="51"/>
      <c r="J148" s="51"/>
      <c r="K148" s="51"/>
      <c r="L148" s="125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46"/>
      <c r="AJ148" s="26"/>
      <c r="AK148" s="26"/>
      <c r="AL148" s="25"/>
      <c r="AM148" s="133"/>
      <c r="AN148" s="25"/>
      <c r="AO148" s="25"/>
      <c r="AP148" s="25"/>
      <c r="AQ148" s="25"/>
      <c r="AR148" s="25"/>
      <c r="AS148" s="134"/>
      <c r="AT148" s="134"/>
    </row>
    <row r="149" spans="1:46" s="57" customFormat="1" x14ac:dyDescent="0.2">
      <c r="A149" s="51"/>
      <c r="B149" s="62"/>
      <c r="C149" s="51"/>
      <c r="D149" s="51"/>
      <c r="E149" s="51"/>
      <c r="F149" s="51"/>
      <c r="G149" s="51"/>
      <c r="H149" s="51"/>
      <c r="I149" s="51"/>
      <c r="J149" s="51"/>
      <c r="K149" s="51"/>
      <c r="L149" s="125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46"/>
      <c r="AJ149" s="26"/>
      <c r="AK149" s="26"/>
      <c r="AL149" s="25"/>
      <c r="AM149" s="133"/>
      <c r="AN149" s="25"/>
      <c r="AO149" s="25"/>
      <c r="AP149" s="25"/>
      <c r="AQ149" s="25"/>
      <c r="AR149" s="25"/>
      <c r="AS149" s="134"/>
      <c r="AT149" s="134"/>
    </row>
    <row r="150" spans="1:46" s="57" customFormat="1" x14ac:dyDescent="0.2">
      <c r="A150" s="51"/>
      <c r="B150" s="62"/>
      <c r="C150" s="51"/>
      <c r="D150" s="51"/>
      <c r="E150" s="51"/>
      <c r="F150" s="51"/>
      <c r="G150" s="51"/>
      <c r="H150" s="51"/>
      <c r="I150" s="51"/>
      <c r="J150" s="51"/>
      <c r="K150" s="51"/>
      <c r="L150" s="125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46"/>
      <c r="AJ150" s="26"/>
      <c r="AK150" s="26"/>
      <c r="AL150" s="25"/>
      <c r="AM150" s="133"/>
      <c r="AN150" s="25"/>
      <c r="AO150" s="25"/>
      <c r="AP150" s="25"/>
      <c r="AQ150" s="25"/>
      <c r="AR150" s="25"/>
      <c r="AS150" s="134"/>
      <c r="AT150" s="134"/>
    </row>
    <row r="151" spans="1:46" s="57" customFormat="1" x14ac:dyDescent="0.2">
      <c r="A151" s="51"/>
      <c r="B151" s="62"/>
      <c r="C151" s="51"/>
      <c r="D151" s="51"/>
      <c r="E151" s="51"/>
      <c r="F151" s="51"/>
      <c r="G151" s="51"/>
      <c r="H151" s="51"/>
      <c r="I151" s="51"/>
      <c r="J151" s="51"/>
      <c r="K151" s="51"/>
      <c r="L151" s="125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46"/>
      <c r="AJ151" s="26"/>
      <c r="AK151" s="26"/>
      <c r="AL151" s="25"/>
      <c r="AM151" s="133"/>
      <c r="AN151" s="25"/>
      <c r="AO151" s="25"/>
      <c r="AP151" s="25"/>
      <c r="AQ151" s="25"/>
      <c r="AR151" s="25"/>
      <c r="AS151" s="134"/>
      <c r="AT151" s="134"/>
    </row>
    <row r="152" spans="1:46" s="57" customFormat="1" x14ac:dyDescent="0.2">
      <c r="A152" s="51"/>
      <c r="B152" s="62"/>
      <c r="C152" s="51"/>
      <c r="D152" s="51"/>
      <c r="E152" s="51"/>
      <c r="F152" s="51"/>
      <c r="G152" s="51"/>
      <c r="H152" s="51"/>
      <c r="I152" s="51"/>
      <c r="J152" s="51"/>
      <c r="K152" s="51"/>
      <c r="L152" s="125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46"/>
      <c r="AJ152" s="26"/>
      <c r="AK152" s="26"/>
      <c r="AL152" s="25"/>
      <c r="AM152" s="133"/>
      <c r="AN152" s="25"/>
      <c r="AO152" s="25"/>
      <c r="AP152" s="25"/>
      <c r="AQ152" s="25"/>
      <c r="AR152" s="25"/>
      <c r="AS152" s="134"/>
      <c r="AT152" s="134"/>
    </row>
    <row r="153" spans="1:46" s="57" customFormat="1" x14ac:dyDescent="0.2">
      <c r="A153" s="51"/>
      <c r="B153" s="62"/>
      <c r="C153" s="51"/>
      <c r="D153" s="51"/>
      <c r="E153" s="51"/>
      <c r="F153" s="51"/>
      <c r="G153" s="51"/>
      <c r="H153" s="51"/>
      <c r="I153" s="51"/>
      <c r="J153" s="51"/>
      <c r="K153" s="51"/>
      <c r="L153" s="125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46"/>
      <c r="AJ153" s="26"/>
      <c r="AK153" s="26"/>
      <c r="AL153" s="25"/>
      <c r="AM153" s="133"/>
      <c r="AN153" s="25"/>
      <c r="AO153" s="25"/>
      <c r="AP153" s="25"/>
      <c r="AQ153" s="25"/>
      <c r="AR153" s="25"/>
      <c r="AS153" s="134"/>
      <c r="AT153" s="134"/>
    </row>
    <row r="154" spans="1:46" s="57" customFormat="1" x14ac:dyDescent="0.2">
      <c r="A154" s="51"/>
      <c r="B154" s="62"/>
      <c r="C154" s="51"/>
      <c r="D154" s="51"/>
      <c r="E154" s="51"/>
      <c r="F154" s="51"/>
      <c r="G154" s="51"/>
      <c r="H154" s="51"/>
      <c r="I154" s="51"/>
      <c r="J154" s="51"/>
      <c r="K154" s="51"/>
      <c r="L154" s="125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46"/>
      <c r="AJ154" s="26"/>
      <c r="AK154" s="26"/>
      <c r="AL154" s="25"/>
      <c r="AM154" s="133"/>
      <c r="AN154" s="25"/>
      <c r="AO154" s="25"/>
      <c r="AP154" s="25"/>
      <c r="AQ154" s="25"/>
      <c r="AR154" s="25"/>
      <c r="AS154" s="134"/>
      <c r="AT154" s="134"/>
    </row>
    <row r="155" spans="1:46" s="57" customFormat="1" x14ac:dyDescent="0.2">
      <c r="A155" s="51"/>
      <c r="B155" s="62"/>
      <c r="C155" s="51"/>
      <c r="D155" s="51"/>
      <c r="E155" s="51"/>
      <c r="F155" s="51"/>
      <c r="G155" s="51"/>
      <c r="H155" s="51"/>
      <c r="I155" s="51"/>
      <c r="J155" s="51"/>
      <c r="K155" s="51"/>
      <c r="L155" s="125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46"/>
      <c r="AJ155" s="26"/>
      <c r="AK155" s="26"/>
      <c r="AL155" s="25"/>
      <c r="AM155" s="133"/>
      <c r="AN155" s="25"/>
      <c r="AO155" s="25"/>
      <c r="AP155" s="25"/>
      <c r="AQ155" s="25"/>
      <c r="AR155" s="25"/>
      <c r="AS155" s="134"/>
      <c r="AT155" s="134"/>
    </row>
    <row r="156" spans="1:46" s="57" customFormat="1" x14ac:dyDescent="0.2">
      <c r="A156" s="51"/>
      <c r="B156" s="62"/>
      <c r="C156" s="51"/>
      <c r="D156" s="51"/>
      <c r="E156" s="51"/>
      <c r="F156" s="51"/>
      <c r="G156" s="51"/>
      <c r="H156" s="51"/>
      <c r="I156" s="51"/>
      <c r="J156" s="51"/>
      <c r="K156" s="51"/>
      <c r="L156" s="125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46"/>
      <c r="AJ156" s="26"/>
      <c r="AK156" s="26"/>
      <c r="AL156" s="25"/>
      <c r="AM156" s="133"/>
      <c r="AN156" s="25"/>
      <c r="AO156" s="25"/>
      <c r="AP156" s="25"/>
      <c r="AQ156" s="25"/>
      <c r="AR156" s="25"/>
      <c r="AS156" s="134"/>
      <c r="AT156" s="134"/>
    </row>
    <row r="157" spans="1:46" s="57" customFormat="1" x14ac:dyDescent="0.2">
      <c r="A157" s="51"/>
      <c r="B157" s="62"/>
      <c r="C157" s="51"/>
      <c r="D157" s="51"/>
      <c r="E157" s="51"/>
      <c r="F157" s="51"/>
      <c r="G157" s="51"/>
      <c r="H157" s="51"/>
      <c r="I157" s="51"/>
      <c r="J157" s="51"/>
      <c r="K157" s="51"/>
      <c r="L157" s="125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46"/>
      <c r="AJ157" s="26"/>
      <c r="AK157" s="26"/>
      <c r="AL157" s="25"/>
      <c r="AM157" s="133"/>
      <c r="AN157" s="25"/>
      <c r="AO157" s="25"/>
      <c r="AP157" s="25"/>
      <c r="AQ157" s="25"/>
      <c r="AR157" s="25"/>
      <c r="AS157" s="134"/>
      <c r="AT157" s="134"/>
    </row>
    <row r="158" spans="1:46" s="57" customFormat="1" x14ac:dyDescent="0.2">
      <c r="A158" s="51"/>
      <c r="B158" s="62"/>
      <c r="C158" s="51"/>
      <c r="D158" s="51"/>
      <c r="E158" s="51"/>
      <c r="F158" s="51"/>
      <c r="G158" s="51"/>
      <c r="H158" s="51"/>
      <c r="I158" s="51"/>
      <c r="J158" s="51"/>
      <c r="K158" s="51"/>
      <c r="L158" s="125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46"/>
      <c r="AJ158" s="26"/>
      <c r="AK158" s="26"/>
      <c r="AL158" s="25"/>
      <c r="AM158" s="133"/>
      <c r="AN158" s="25"/>
      <c r="AO158" s="25"/>
      <c r="AP158" s="25"/>
      <c r="AQ158" s="25"/>
      <c r="AR158" s="25"/>
      <c r="AS158" s="134"/>
      <c r="AT158" s="134"/>
    </row>
    <row r="159" spans="1:46" s="57" customFormat="1" x14ac:dyDescent="0.2">
      <c r="A159" s="51"/>
      <c r="B159" s="62"/>
      <c r="C159" s="51"/>
      <c r="D159" s="51"/>
      <c r="E159" s="51"/>
      <c r="F159" s="51"/>
      <c r="G159" s="51"/>
      <c r="H159" s="51"/>
      <c r="I159" s="51"/>
      <c r="J159" s="51"/>
      <c r="K159" s="51"/>
      <c r="L159" s="125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46"/>
      <c r="AJ159" s="26"/>
      <c r="AK159" s="26"/>
      <c r="AL159" s="25"/>
      <c r="AM159" s="133"/>
      <c r="AN159" s="25"/>
      <c r="AO159" s="25"/>
      <c r="AP159" s="25"/>
      <c r="AQ159" s="25"/>
      <c r="AR159" s="25"/>
      <c r="AS159" s="134"/>
      <c r="AT159" s="134"/>
    </row>
    <row r="160" spans="1:46" s="57" customFormat="1" x14ac:dyDescent="0.2">
      <c r="A160" s="51"/>
      <c r="B160" s="62"/>
      <c r="C160" s="51"/>
      <c r="D160" s="51"/>
      <c r="E160" s="51"/>
      <c r="F160" s="51"/>
      <c r="G160" s="51"/>
      <c r="H160" s="51"/>
      <c r="I160" s="51"/>
      <c r="J160" s="51"/>
      <c r="K160" s="51"/>
      <c r="L160" s="125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46"/>
      <c r="AJ160" s="26"/>
      <c r="AK160" s="26"/>
      <c r="AL160" s="25"/>
      <c r="AM160" s="133"/>
      <c r="AN160" s="25"/>
      <c r="AO160" s="25"/>
      <c r="AP160" s="25"/>
      <c r="AQ160" s="25"/>
      <c r="AR160" s="25"/>
      <c r="AS160" s="134"/>
      <c r="AT160" s="134"/>
    </row>
    <row r="161" spans="1:46" s="57" customFormat="1" x14ac:dyDescent="0.2">
      <c r="A161" s="51"/>
      <c r="B161" s="62"/>
      <c r="C161" s="51"/>
      <c r="D161" s="51"/>
      <c r="E161" s="51"/>
      <c r="F161" s="51"/>
      <c r="G161" s="51"/>
      <c r="H161" s="51"/>
      <c r="I161" s="51"/>
      <c r="J161" s="51"/>
      <c r="K161" s="51"/>
      <c r="L161" s="125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46"/>
      <c r="AJ161" s="26"/>
      <c r="AK161" s="26"/>
      <c r="AL161" s="25"/>
      <c r="AM161" s="133"/>
      <c r="AN161" s="25"/>
      <c r="AO161" s="25"/>
      <c r="AP161" s="25"/>
      <c r="AQ161" s="25"/>
      <c r="AR161" s="25"/>
      <c r="AS161" s="134"/>
      <c r="AT161" s="134"/>
    </row>
    <row r="162" spans="1:46" s="57" customFormat="1" x14ac:dyDescent="0.2">
      <c r="A162" s="51"/>
      <c r="B162" s="62"/>
      <c r="C162" s="51"/>
      <c r="D162" s="51"/>
      <c r="E162" s="51"/>
      <c r="F162" s="51"/>
      <c r="G162" s="51"/>
      <c r="H162" s="51"/>
      <c r="I162" s="51"/>
      <c r="J162" s="51"/>
      <c r="K162" s="51"/>
      <c r="L162" s="125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46"/>
      <c r="AJ162" s="25"/>
      <c r="AK162" s="25"/>
      <c r="AL162" s="25"/>
      <c r="AM162" s="25"/>
      <c r="AN162" s="25"/>
      <c r="AO162" s="25"/>
      <c r="AP162" s="25"/>
      <c r="AQ162" s="25"/>
      <c r="AR162" s="25"/>
      <c r="AS162" s="134"/>
      <c r="AT162" s="134"/>
    </row>
    <row r="163" spans="1:46" s="57" customFormat="1" x14ac:dyDescent="0.2">
      <c r="A163" s="51"/>
      <c r="B163" s="62"/>
      <c r="C163" s="51"/>
      <c r="D163" s="51"/>
      <c r="E163" s="51"/>
      <c r="F163" s="51"/>
      <c r="G163" s="51"/>
      <c r="H163" s="51"/>
      <c r="I163" s="51"/>
      <c r="J163" s="51"/>
      <c r="K163" s="51"/>
      <c r="L163" s="125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46"/>
      <c r="AJ163" s="25"/>
      <c r="AK163" s="25"/>
      <c r="AL163" s="25"/>
      <c r="AM163" s="25"/>
      <c r="AN163" s="25"/>
      <c r="AO163" s="25"/>
      <c r="AP163" s="25"/>
      <c r="AQ163" s="25"/>
      <c r="AR163" s="25"/>
      <c r="AS163" s="134"/>
      <c r="AT163" s="134"/>
    </row>
    <row r="164" spans="1:46" s="57" customFormat="1" x14ac:dyDescent="0.2">
      <c r="A164" s="51"/>
      <c r="B164" s="62"/>
      <c r="C164" s="51"/>
      <c r="D164" s="51"/>
      <c r="E164" s="51"/>
      <c r="F164" s="51"/>
      <c r="G164" s="51"/>
      <c r="H164" s="51"/>
      <c r="I164" s="51"/>
      <c r="J164" s="51"/>
      <c r="K164" s="51"/>
      <c r="L164" s="125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46"/>
      <c r="AJ164" s="25"/>
      <c r="AK164" s="25"/>
      <c r="AL164" s="25"/>
      <c r="AM164" s="25"/>
      <c r="AN164" s="25"/>
      <c r="AO164" s="25"/>
      <c r="AP164" s="25"/>
      <c r="AQ164" s="25"/>
      <c r="AR164" s="25"/>
      <c r="AS164" s="134"/>
      <c r="AT164" s="134"/>
    </row>
  </sheetData>
  <sheetProtection algorithmName="SHA-512" hashValue="TaZ7ucRlrkIrm8x3D0SmeDCzCWB8VMBd5Oij3hfd4kj0UdPhFHT4oJMlaGp2wgPOgQfPbcfZiQxthVIauAfcUg==" saltValue="A4H0TUetlhoD2FfzWRirlQ==" spinCount="100000" sheet="1" objects="1" scenarios="1" formatCells="0"/>
  <mergeCells count="9">
    <mergeCell ref="L43:Q43"/>
    <mergeCell ref="L58:Q58"/>
    <mergeCell ref="L27:Q27"/>
    <mergeCell ref="AI1:AJ1"/>
    <mergeCell ref="A2:C2"/>
    <mergeCell ref="T19:U19"/>
    <mergeCell ref="D10:E10"/>
    <mergeCell ref="D9:E9"/>
    <mergeCell ref="D8:E8"/>
  </mergeCells>
  <conditionalFormatting sqref="F32:F33 F47 F15:F16">
    <cfRule type="cellIs" dxfId="5" priority="4" stopIfTrue="1" operator="greaterThan">
      <formula>F16</formula>
    </cfRule>
  </conditionalFormatting>
  <conditionalFormatting sqref="F35">
    <cfRule type="expression" dxfId="4" priority="5" stopIfTrue="1">
      <formula>OR($F$35&gt;$F$34,$F$35&lt;$F$32)</formula>
    </cfRule>
  </conditionalFormatting>
  <conditionalFormatting sqref="F48">
    <cfRule type="cellIs" dxfId="3" priority="6" stopIfTrue="1" operator="lessThanOrEqual">
      <formula>$F$47</formula>
    </cfRule>
  </conditionalFormatting>
  <conditionalFormatting sqref="F19">
    <cfRule type="expression" dxfId="2" priority="3" stopIfTrue="1">
      <formula>OR($F$35&gt;$F$34,$F$35&lt;$F$32)</formula>
    </cfRule>
  </conditionalFormatting>
  <conditionalFormatting sqref="J15:J18">
    <cfRule type="expression" dxfId="1" priority="7">
      <formula>$I$14=1</formula>
    </cfRule>
  </conditionalFormatting>
  <conditionalFormatting sqref="U15:U17">
    <cfRule type="expression" dxfId="0" priority="8">
      <formula>$I$14=0</formula>
    </cfRule>
  </conditionalFormatting>
  <hyperlinks>
    <hyperlink ref="A2" location="Presentación!A1" display="&lt; Volver a presentación"/>
  </hyperlinks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1"/>
  <sheetViews>
    <sheetView workbookViewId="0">
      <pane ySplit="1" topLeftCell="A2" activePane="bottomLeft" state="frozen"/>
      <selection activeCell="E34" sqref="E34"/>
      <selection pane="bottomLeft" activeCell="C1" sqref="C1:C1048576"/>
    </sheetView>
  </sheetViews>
  <sheetFormatPr baseColWidth="10" defaultRowHeight="15" x14ac:dyDescent="0.25"/>
  <sheetData>
    <row r="1" spans="1:6" s="3" customFormat="1" x14ac:dyDescent="0.25">
      <c r="A1" s="201" t="s">
        <v>86</v>
      </c>
      <c r="B1" s="201" t="s">
        <v>3</v>
      </c>
      <c r="C1" s="201" t="s">
        <v>4</v>
      </c>
      <c r="E1" s="353" t="s">
        <v>150</v>
      </c>
      <c r="F1" s="353"/>
    </row>
    <row r="2" spans="1:6" x14ac:dyDescent="0.25">
      <c r="A2" s="1">
        <f>IF('!I'!$G5,'!I'!H5,"")</f>
        <v>1</v>
      </c>
      <c r="B2" s="1">
        <f ca="1">IF('!I'!$G5,'!I'!I5,"")</f>
        <v>0</v>
      </c>
      <c r="C2" s="1">
        <f ca="1">IF('!I'!$G5,'!I'!J5,"")</f>
        <v>0.2</v>
      </c>
    </row>
    <row r="3" spans="1:6" x14ac:dyDescent="0.25">
      <c r="A3" s="1">
        <f>IF('!I'!$G6,'!I'!H6,"")</f>
        <v>2</v>
      </c>
      <c r="B3" s="1">
        <f ca="1">IF('!I'!$G6,'!I'!I6,"")</f>
        <v>0.30303030303030304</v>
      </c>
      <c r="C3" s="1">
        <f ca="1">IF('!I'!$G6,'!I'!J6,"")</f>
        <v>0.9</v>
      </c>
    </row>
    <row r="4" spans="1:6" x14ac:dyDescent="0.25">
      <c r="A4" s="1">
        <f>IF('!I'!$G7,'!I'!H7,"")</f>
        <v>3</v>
      </c>
      <c r="B4" s="1">
        <f ca="1">IF('!I'!$G7,'!I'!I7,"")</f>
        <v>0.60606060606060608</v>
      </c>
      <c r="C4" s="1">
        <f ca="1">IF('!I'!$G7,'!I'!J7,"")</f>
        <v>0.8</v>
      </c>
    </row>
    <row r="5" spans="1:6" x14ac:dyDescent="0.25">
      <c r="A5" s="1">
        <f>IF('!I'!$G8,'!I'!H8,"")</f>
        <v>4</v>
      </c>
      <c r="B5" s="1">
        <f ca="1">IF('!I'!$G8,'!I'!I8,"")</f>
        <v>0.90909090909090917</v>
      </c>
      <c r="C5" s="1">
        <f ca="1">IF('!I'!$G8,'!I'!J8,"")</f>
        <v>1</v>
      </c>
    </row>
    <row r="6" spans="1:6" x14ac:dyDescent="0.25">
      <c r="A6" s="1">
        <f>IF('!I'!$G9,'!I'!H9,"")</f>
        <v>5</v>
      </c>
      <c r="B6" s="1">
        <f ca="1">IF('!I'!$G9,'!I'!I9,"")</f>
        <v>1.2121212121212122</v>
      </c>
      <c r="C6" s="1">
        <f ca="1">IF('!I'!$G9,'!I'!J9,"")</f>
        <v>1.6</v>
      </c>
    </row>
    <row r="7" spans="1:6" x14ac:dyDescent="0.25">
      <c r="A7" s="1">
        <f>IF('!I'!$G10,'!I'!H10,"")</f>
        <v>6</v>
      </c>
      <c r="B7" s="1">
        <f ca="1">IF('!I'!$G10,'!I'!I10,"")</f>
        <v>1.5151515151515151</v>
      </c>
      <c r="C7" s="1">
        <f ca="1">IF('!I'!$G10,'!I'!J10,"")</f>
        <v>0.6</v>
      </c>
    </row>
    <row r="8" spans="1:6" x14ac:dyDescent="0.25">
      <c r="A8" s="1">
        <f>IF('!I'!$G11,'!I'!H11,"")</f>
        <v>7</v>
      </c>
      <c r="B8" s="1">
        <f ca="1">IF('!I'!$G11,'!I'!I11,"")</f>
        <v>1.8181818181818181</v>
      </c>
      <c r="C8" s="1">
        <f ca="1">IF('!I'!$G11,'!I'!J11,"")</f>
        <v>1.6</v>
      </c>
    </row>
    <row r="9" spans="1:6" x14ac:dyDescent="0.25">
      <c r="A9" s="1">
        <f>IF('!I'!$G12,'!I'!H12,"")</f>
        <v>8</v>
      </c>
      <c r="B9" s="1">
        <f ca="1">IF('!I'!$G12,'!I'!I12,"")</f>
        <v>2.1212121212121211</v>
      </c>
      <c r="C9" s="1">
        <f ca="1">IF('!I'!$G12,'!I'!J12,"")</f>
        <v>1.7</v>
      </c>
    </row>
    <row r="10" spans="1:6" x14ac:dyDescent="0.25">
      <c r="A10" s="1">
        <f>IF('!I'!$G13,'!I'!H13,"")</f>
        <v>9</v>
      </c>
      <c r="B10" s="1">
        <f ca="1">IF('!I'!$G13,'!I'!I13,"")</f>
        <v>2.4242424242424243</v>
      </c>
      <c r="C10" s="1">
        <f ca="1">IF('!I'!$G13,'!I'!J13,"")</f>
        <v>1.7</v>
      </c>
    </row>
    <row r="11" spans="1:6" x14ac:dyDescent="0.25">
      <c r="A11" s="1">
        <f>IF('!I'!$G14,'!I'!H14,"")</f>
        <v>10</v>
      </c>
      <c r="B11" s="1">
        <f ca="1">IF('!I'!$G14,'!I'!I14,"")</f>
        <v>2.7272727272727275</v>
      </c>
      <c r="C11" s="1">
        <f ca="1">IF('!I'!$G14,'!I'!J14,"")</f>
        <v>3.5</v>
      </c>
    </row>
    <row r="12" spans="1:6" x14ac:dyDescent="0.25">
      <c r="A12" s="1">
        <f>IF('!I'!$G15,'!I'!H15,"")</f>
        <v>11</v>
      </c>
      <c r="B12" s="1">
        <f ca="1">IF('!I'!$G15,'!I'!I15,"")</f>
        <v>3.0303030303030307</v>
      </c>
      <c r="C12" s="1">
        <f ca="1">IF('!I'!$G15,'!I'!J15,"")</f>
        <v>3.1</v>
      </c>
    </row>
    <row r="13" spans="1:6" x14ac:dyDescent="0.25">
      <c r="A13" s="1">
        <f>IF('!I'!$G16,'!I'!H16,"")</f>
        <v>12</v>
      </c>
      <c r="B13" s="1">
        <f ca="1">IF('!I'!$G16,'!I'!I16,"")</f>
        <v>3.3333333333333339</v>
      </c>
      <c r="C13" s="1">
        <f ca="1">IF('!I'!$G16,'!I'!J16,"")</f>
        <v>2.2000000000000002</v>
      </c>
    </row>
    <row r="14" spans="1:6" x14ac:dyDescent="0.25">
      <c r="A14" s="1">
        <f>IF('!I'!$G17,'!I'!H17,"")</f>
        <v>13</v>
      </c>
      <c r="B14" s="1">
        <f ca="1">IF('!I'!$G17,'!I'!I17,"")</f>
        <v>3.6363636363636371</v>
      </c>
      <c r="C14" s="1">
        <f ca="1">IF('!I'!$G17,'!I'!J17,"")</f>
        <v>2.7</v>
      </c>
    </row>
    <row r="15" spans="1:6" x14ac:dyDescent="0.25">
      <c r="A15" s="1">
        <f>IF('!I'!$G18,'!I'!H18,"")</f>
        <v>14</v>
      </c>
      <c r="B15" s="1">
        <f ca="1">IF('!I'!$G18,'!I'!I18,"")</f>
        <v>3.9393939393939403</v>
      </c>
      <c r="C15" s="1">
        <f ca="1">IF('!I'!$G18,'!I'!J18,"")</f>
        <v>3.9</v>
      </c>
    </row>
    <row r="16" spans="1:6" x14ac:dyDescent="0.25">
      <c r="A16" s="1">
        <f>IF('!I'!$G19,'!I'!H19,"")</f>
        <v>15</v>
      </c>
      <c r="B16" s="1">
        <f ca="1">IF('!I'!$G19,'!I'!I19,"")</f>
        <v>4.2424242424242431</v>
      </c>
      <c r="C16" s="1">
        <f ca="1">IF('!I'!$G19,'!I'!J19,"")</f>
        <v>3.9</v>
      </c>
    </row>
    <row r="17" spans="1:3" x14ac:dyDescent="0.25">
      <c r="A17" s="1">
        <f>IF('!I'!$G20,'!I'!H20,"")</f>
        <v>16</v>
      </c>
      <c r="B17" s="1">
        <f ca="1">IF('!I'!$G20,'!I'!I20,"")</f>
        <v>4.5454545454545459</v>
      </c>
      <c r="C17" s="1">
        <f ca="1">IF('!I'!$G20,'!I'!J20,"")</f>
        <v>5</v>
      </c>
    </row>
    <row r="18" spans="1:3" x14ac:dyDescent="0.25">
      <c r="A18" s="1">
        <f>IF('!I'!$G21,'!I'!H21,"")</f>
        <v>17</v>
      </c>
      <c r="B18" s="1">
        <f ca="1">IF('!I'!$G21,'!I'!I21,"")</f>
        <v>4.8484848484848486</v>
      </c>
      <c r="C18" s="1">
        <f ca="1">IF('!I'!$G21,'!I'!J21,"")</f>
        <v>5.0999999999999996</v>
      </c>
    </row>
    <row r="19" spans="1:3" x14ac:dyDescent="0.25">
      <c r="A19" s="1">
        <f>IF('!I'!$G22,'!I'!H22,"")</f>
        <v>18</v>
      </c>
      <c r="B19" s="1">
        <f ca="1">IF('!I'!$G22,'!I'!I22,"")</f>
        <v>5.1515151515151514</v>
      </c>
      <c r="C19" s="1">
        <f ca="1">IF('!I'!$G22,'!I'!J22,"")</f>
        <v>5.0999999999999996</v>
      </c>
    </row>
    <row r="20" spans="1:3" x14ac:dyDescent="0.25">
      <c r="A20" s="1">
        <f>IF('!I'!$G23,'!I'!H23,"")</f>
        <v>19</v>
      </c>
      <c r="B20" s="1">
        <f ca="1">IF('!I'!$G23,'!I'!I23,"")</f>
        <v>5.4545454545454541</v>
      </c>
      <c r="C20" s="1">
        <f ca="1">IF('!I'!$G23,'!I'!J23,"")</f>
        <v>4.9000000000000004</v>
      </c>
    </row>
    <row r="21" spans="1:3" x14ac:dyDescent="0.25">
      <c r="A21" s="1">
        <f>IF('!I'!$G24,'!I'!H24,"")</f>
        <v>20</v>
      </c>
      <c r="B21" s="1">
        <f ca="1">IF('!I'!$G24,'!I'!I24,"")</f>
        <v>5.7575757575757569</v>
      </c>
      <c r="C21" s="1">
        <f ca="1">IF('!I'!$G24,'!I'!J24,"")</f>
        <v>4.8</v>
      </c>
    </row>
    <row r="22" spans="1:3" x14ac:dyDescent="0.25">
      <c r="A22" s="1">
        <f>IF('!I'!$G25,'!I'!H25,"")</f>
        <v>21</v>
      </c>
      <c r="B22" s="1">
        <f ca="1">IF('!I'!$G25,'!I'!I25,"")</f>
        <v>6.0606060606060597</v>
      </c>
      <c r="C22" s="1">
        <f ca="1">IF('!I'!$G25,'!I'!J25,"")</f>
        <v>5.9</v>
      </c>
    </row>
    <row r="23" spans="1:3" x14ac:dyDescent="0.25">
      <c r="A23" s="1">
        <f>IF('!I'!$G26,'!I'!H26,"")</f>
        <v>22</v>
      </c>
      <c r="B23" s="1">
        <f ca="1">IF('!I'!$G26,'!I'!I26,"")</f>
        <v>6.3636363636363624</v>
      </c>
      <c r="C23" s="1">
        <f ca="1">IF('!I'!$G26,'!I'!J26,"")</f>
        <v>4.5999999999999996</v>
      </c>
    </row>
    <row r="24" spans="1:3" x14ac:dyDescent="0.25">
      <c r="A24" s="1">
        <f>IF('!I'!$G27,'!I'!H27,"")</f>
        <v>23</v>
      </c>
      <c r="B24" s="1">
        <f ca="1">IF('!I'!$G27,'!I'!I27,"")</f>
        <v>6.6666666666666652</v>
      </c>
      <c r="C24" s="1">
        <f ca="1">IF('!I'!$G27,'!I'!J27,"")</f>
        <v>5.9</v>
      </c>
    </row>
    <row r="25" spans="1:3" x14ac:dyDescent="0.25">
      <c r="A25" s="1">
        <f>IF('!I'!$G28,'!I'!H28,"")</f>
        <v>24</v>
      </c>
      <c r="B25" s="1">
        <f ca="1">IF('!I'!$G28,'!I'!I28,"")</f>
        <v>6.9696969696969679</v>
      </c>
      <c r="C25" s="1">
        <f ca="1">IF('!I'!$G28,'!I'!J28,"")</f>
        <v>6.7</v>
      </c>
    </row>
    <row r="26" spans="1:3" x14ac:dyDescent="0.25">
      <c r="A26" s="1">
        <f>IF('!I'!$G29,'!I'!H29,"")</f>
        <v>25</v>
      </c>
      <c r="B26" s="1">
        <f ca="1">IF('!I'!$G29,'!I'!I29,"")</f>
        <v>7.2727272727272707</v>
      </c>
      <c r="C26" s="1">
        <f ca="1">IF('!I'!$G29,'!I'!J29,"")</f>
        <v>5.4</v>
      </c>
    </row>
    <row r="27" spans="1:3" x14ac:dyDescent="0.25">
      <c r="A27" s="1">
        <f>IF('!I'!$G30,'!I'!H30,"")</f>
        <v>26</v>
      </c>
      <c r="B27" s="1">
        <f ca="1">IF('!I'!$G30,'!I'!I30,"")</f>
        <v>7.5757575757575735</v>
      </c>
      <c r="C27" s="1">
        <f ca="1">IF('!I'!$G30,'!I'!J30,"")</f>
        <v>5.9</v>
      </c>
    </row>
    <row r="28" spans="1:3" x14ac:dyDescent="0.25">
      <c r="A28" s="1">
        <f>IF('!I'!$G31,'!I'!H31,"")</f>
        <v>27</v>
      </c>
      <c r="B28" s="1">
        <f ca="1">IF('!I'!$G31,'!I'!I31,"")</f>
        <v>7.8787878787878762</v>
      </c>
      <c r="C28" s="1">
        <f ca="1">IF('!I'!$G31,'!I'!J31,"")</f>
        <v>6.9</v>
      </c>
    </row>
    <row r="29" spans="1:3" x14ac:dyDescent="0.25">
      <c r="A29" s="1">
        <f>IF('!I'!$G32,'!I'!H32,"")</f>
        <v>28</v>
      </c>
      <c r="B29" s="1">
        <f ca="1">IF('!I'!$G32,'!I'!I32,"")</f>
        <v>8.1818181818181799</v>
      </c>
      <c r="C29" s="1">
        <f ca="1">IF('!I'!$G32,'!I'!J32,"")</f>
        <v>6.7</v>
      </c>
    </row>
    <row r="30" spans="1:3" x14ac:dyDescent="0.25">
      <c r="A30" s="1">
        <f>IF('!I'!$G33,'!I'!H33,"")</f>
        <v>29</v>
      </c>
      <c r="B30" s="1">
        <f ca="1">IF('!I'!$G33,'!I'!I33,"")</f>
        <v>8.4848484848484826</v>
      </c>
      <c r="C30" s="1">
        <f ca="1">IF('!I'!$G33,'!I'!J33,"")</f>
        <v>6.7</v>
      </c>
    </row>
    <row r="31" spans="1:3" x14ac:dyDescent="0.25">
      <c r="A31" s="1">
        <f>IF('!I'!$G34,'!I'!H34,"")</f>
        <v>30</v>
      </c>
      <c r="B31" s="1">
        <f ca="1">IF('!I'!$G34,'!I'!I34,"")</f>
        <v>8.7878787878787854</v>
      </c>
      <c r="C31" s="1">
        <f ca="1">IF('!I'!$G34,'!I'!J34,"")</f>
        <v>6.7</v>
      </c>
    </row>
    <row r="32" spans="1:3" x14ac:dyDescent="0.25">
      <c r="A32" s="1">
        <f>IF('!I'!$G35,'!I'!H35,"")</f>
        <v>31</v>
      </c>
      <c r="B32" s="1">
        <f ca="1">IF('!I'!$G35,'!I'!I35,"")</f>
        <v>9.0909090909090882</v>
      </c>
      <c r="C32" s="1">
        <f ca="1">IF('!I'!$G35,'!I'!J35,"")</f>
        <v>6.7</v>
      </c>
    </row>
    <row r="33" spans="1:3" x14ac:dyDescent="0.25">
      <c r="A33" s="1">
        <f>IF('!I'!$G36,'!I'!H36,"")</f>
        <v>32</v>
      </c>
      <c r="B33" s="1">
        <f ca="1">IF('!I'!$G36,'!I'!I36,"")</f>
        <v>9.3939393939393909</v>
      </c>
      <c r="C33" s="1">
        <f ca="1">IF('!I'!$G36,'!I'!J36,"")</f>
        <v>6.9</v>
      </c>
    </row>
    <row r="34" spans="1:3" x14ac:dyDescent="0.25">
      <c r="A34" s="1">
        <f>IF('!I'!$G37,'!I'!H37,"")</f>
        <v>33</v>
      </c>
      <c r="B34" s="1">
        <f ca="1">IF('!I'!$G37,'!I'!I37,"")</f>
        <v>9.6969696969696937</v>
      </c>
      <c r="C34" s="1">
        <f ca="1">IF('!I'!$G37,'!I'!J37,"")</f>
        <v>7.5</v>
      </c>
    </row>
    <row r="35" spans="1:3" x14ac:dyDescent="0.25">
      <c r="A35" s="1">
        <f>IF('!I'!$G38,'!I'!H38,"")</f>
        <v>34</v>
      </c>
      <c r="B35" s="1">
        <f ca="1">IF('!I'!$G38,'!I'!I38,"")</f>
        <v>9.9999999999999964</v>
      </c>
      <c r="C35" s="1">
        <f ca="1">IF('!I'!$G38,'!I'!J38,"")</f>
        <v>7.2</v>
      </c>
    </row>
    <row r="36" spans="1:3" x14ac:dyDescent="0.25">
      <c r="A36" s="1">
        <f>IF('!I'!$G39,'!I'!H39,"")</f>
        <v>35</v>
      </c>
      <c r="B36" s="1">
        <f ca="1">IF('!I'!$G39,'!I'!I39,"")</f>
        <v>10.303030303030299</v>
      </c>
      <c r="C36" s="1">
        <f ca="1">IF('!I'!$G39,'!I'!J39,"")</f>
        <v>7.6</v>
      </c>
    </row>
    <row r="37" spans="1:3" x14ac:dyDescent="0.25">
      <c r="A37" s="1">
        <f>IF('!I'!$G40,'!I'!H40,"")</f>
        <v>36</v>
      </c>
      <c r="B37" s="1">
        <f ca="1">IF('!I'!$G40,'!I'!I40,"")</f>
        <v>10.606060606060602</v>
      </c>
      <c r="C37" s="1">
        <f ca="1">IF('!I'!$G40,'!I'!J40,"")</f>
        <v>8.1</v>
      </c>
    </row>
    <row r="38" spans="1:3" x14ac:dyDescent="0.25">
      <c r="A38" s="1">
        <f>IF('!I'!$G41,'!I'!H41,"")</f>
        <v>37</v>
      </c>
      <c r="B38" s="1">
        <f ca="1">IF('!I'!$G41,'!I'!I41,"")</f>
        <v>10.909090909090905</v>
      </c>
      <c r="C38" s="1">
        <f ca="1">IF('!I'!$G41,'!I'!J41,"")</f>
        <v>7.1</v>
      </c>
    </row>
    <row r="39" spans="1:3" x14ac:dyDescent="0.25">
      <c r="A39" s="1">
        <f>IF('!I'!$G42,'!I'!H42,"")</f>
        <v>38</v>
      </c>
      <c r="B39" s="1">
        <f ca="1">IF('!I'!$G42,'!I'!I42,"")</f>
        <v>11.212121212121207</v>
      </c>
      <c r="C39" s="1">
        <f ca="1">IF('!I'!$G42,'!I'!J42,"")</f>
        <v>8.8000000000000007</v>
      </c>
    </row>
    <row r="40" spans="1:3" x14ac:dyDescent="0.25">
      <c r="A40" s="1">
        <f>IF('!I'!$G43,'!I'!H43,"")</f>
        <v>39</v>
      </c>
      <c r="B40" s="1">
        <f ca="1">IF('!I'!$G43,'!I'!I43,"")</f>
        <v>11.51515151515151</v>
      </c>
      <c r="C40" s="1">
        <f ca="1">IF('!I'!$G43,'!I'!J43,"")</f>
        <v>8</v>
      </c>
    </row>
    <row r="41" spans="1:3" x14ac:dyDescent="0.25">
      <c r="A41" s="1">
        <f>IF('!I'!$G44,'!I'!H44,"")</f>
        <v>40</v>
      </c>
      <c r="B41" s="1">
        <f ca="1">IF('!I'!$G44,'!I'!I44,"")</f>
        <v>11.818181818181813</v>
      </c>
      <c r="C41" s="1">
        <f ca="1">IF('!I'!$G44,'!I'!J44,"")</f>
        <v>8.1999999999999993</v>
      </c>
    </row>
    <row r="42" spans="1:3" x14ac:dyDescent="0.25">
      <c r="A42" s="1">
        <f>IF('!I'!$G45,'!I'!H45,"")</f>
        <v>41</v>
      </c>
      <c r="B42" s="1">
        <f ca="1">IF('!I'!$G45,'!I'!I45,"")</f>
        <v>12.121212121212116</v>
      </c>
      <c r="C42" s="1">
        <f ca="1">IF('!I'!$G45,'!I'!J45,"")</f>
        <v>8.1999999999999993</v>
      </c>
    </row>
    <row r="43" spans="1:3" x14ac:dyDescent="0.25">
      <c r="A43" s="1">
        <f>IF('!I'!$G46,'!I'!H46,"")</f>
        <v>42</v>
      </c>
      <c r="B43" s="1">
        <f ca="1">IF('!I'!$G46,'!I'!I46,"")</f>
        <v>12.424242424242419</v>
      </c>
      <c r="C43" s="1">
        <f ca="1">IF('!I'!$G46,'!I'!J46,"")</f>
        <v>9.8000000000000007</v>
      </c>
    </row>
    <row r="44" spans="1:3" x14ac:dyDescent="0.25">
      <c r="A44" s="1">
        <f>IF('!I'!$G47,'!I'!H47,"")</f>
        <v>43</v>
      </c>
      <c r="B44" s="1">
        <f ca="1">IF('!I'!$G47,'!I'!I47,"")</f>
        <v>12.727272727272721</v>
      </c>
      <c r="C44" s="1">
        <f ca="1">IF('!I'!$G47,'!I'!J47,"")</f>
        <v>9.3000000000000007</v>
      </c>
    </row>
    <row r="45" spans="1:3" x14ac:dyDescent="0.25">
      <c r="A45" s="1">
        <f>IF('!I'!$G48,'!I'!H48,"")</f>
        <v>44</v>
      </c>
      <c r="B45" s="1">
        <f ca="1">IF('!I'!$G48,'!I'!I48,"")</f>
        <v>13.030303030303024</v>
      </c>
      <c r="C45" s="1">
        <f ca="1">IF('!I'!$G48,'!I'!J48,"")</f>
        <v>8.8000000000000007</v>
      </c>
    </row>
    <row r="46" spans="1:3" x14ac:dyDescent="0.25">
      <c r="A46" s="1">
        <f>IF('!I'!$G49,'!I'!H49,"")</f>
        <v>45</v>
      </c>
      <c r="B46" s="1">
        <f ca="1">IF('!I'!$G49,'!I'!I49,"")</f>
        <v>13.333333333333327</v>
      </c>
      <c r="C46" s="1">
        <f ca="1">IF('!I'!$G49,'!I'!J49,"")</f>
        <v>8.4</v>
      </c>
    </row>
    <row r="47" spans="1:3" x14ac:dyDescent="0.25">
      <c r="A47" s="1">
        <f>IF('!I'!$G50,'!I'!H50,"")</f>
        <v>46</v>
      </c>
      <c r="B47" s="1">
        <f ca="1">IF('!I'!$G50,'!I'!I50,"")</f>
        <v>13.63636363636363</v>
      </c>
      <c r="C47" s="1">
        <f ca="1">IF('!I'!$G50,'!I'!J50,"")</f>
        <v>8.6</v>
      </c>
    </row>
    <row r="48" spans="1:3" x14ac:dyDescent="0.25">
      <c r="A48" s="1">
        <f>IF('!I'!$G51,'!I'!H51,"")</f>
        <v>47</v>
      </c>
      <c r="B48" s="1">
        <f ca="1">IF('!I'!$G51,'!I'!I51,"")</f>
        <v>13.939393939393932</v>
      </c>
      <c r="C48" s="1">
        <f ca="1">IF('!I'!$G51,'!I'!J51,"")</f>
        <v>9.1</v>
      </c>
    </row>
    <row r="49" spans="1:3" x14ac:dyDescent="0.25">
      <c r="A49" s="1">
        <f>IF('!I'!$G52,'!I'!H52,"")</f>
        <v>48</v>
      </c>
      <c r="B49" s="1">
        <f ca="1">IF('!I'!$G52,'!I'!I52,"")</f>
        <v>14.242424242424235</v>
      </c>
      <c r="C49" s="1">
        <f ca="1">IF('!I'!$G52,'!I'!J52,"")</f>
        <v>10.199999999999999</v>
      </c>
    </row>
    <row r="50" spans="1:3" x14ac:dyDescent="0.25">
      <c r="A50" s="1">
        <f>IF('!I'!$G53,'!I'!H53,"")</f>
        <v>49</v>
      </c>
      <c r="B50" s="1">
        <f ca="1">IF('!I'!$G53,'!I'!I53,"")</f>
        <v>14.545454545454538</v>
      </c>
      <c r="C50" s="1">
        <f ca="1">IF('!I'!$G53,'!I'!J53,"")</f>
        <v>9.4</v>
      </c>
    </row>
    <row r="51" spans="1:3" x14ac:dyDescent="0.25">
      <c r="A51" s="1">
        <f>IF('!I'!$G54,'!I'!H54,"")</f>
        <v>50</v>
      </c>
      <c r="B51" s="1">
        <f ca="1">IF('!I'!$G54,'!I'!I54,"")</f>
        <v>14.848484848484841</v>
      </c>
      <c r="C51" s="1">
        <f ca="1">IF('!I'!$G54,'!I'!J54,"")</f>
        <v>9.1</v>
      </c>
    </row>
    <row r="52" spans="1:3" x14ac:dyDescent="0.25">
      <c r="A52" s="1">
        <f>IF('!I'!$G55,'!I'!H55,"")</f>
        <v>51</v>
      </c>
      <c r="B52" s="1">
        <f ca="1">IF('!I'!$G55,'!I'!I55,"")</f>
        <v>15.151515151515143</v>
      </c>
      <c r="C52" s="1">
        <f ca="1">IF('!I'!$G55,'!I'!J55,"")</f>
        <v>8.8000000000000007</v>
      </c>
    </row>
    <row r="53" spans="1:3" x14ac:dyDescent="0.25">
      <c r="A53" s="1">
        <f>IF('!I'!$G56,'!I'!H56,"")</f>
        <v>52</v>
      </c>
      <c r="B53" s="1">
        <f ca="1">IF('!I'!$G56,'!I'!I56,"")</f>
        <v>15.454545454545446</v>
      </c>
      <c r="C53" s="1">
        <f ca="1">IF('!I'!$G56,'!I'!J56,"")</f>
        <v>9</v>
      </c>
    </row>
    <row r="54" spans="1:3" x14ac:dyDescent="0.25">
      <c r="A54" s="1">
        <f>IF('!I'!$G57,'!I'!H57,"")</f>
        <v>53</v>
      </c>
      <c r="B54" s="1">
        <f ca="1">IF('!I'!$G57,'!I'!I57,"")</f>
        <v>15.757575757575749</v>
      </c>
      <c r="C54" s="1">
        <f ca="1">IF('!I'!$G57,'!I'!J57,"")</f>
        <v>10.199999999999999</v>
      </c>
    </row>
    <row r="55" spans="1:3" x14ac:dyDescent="0.25">
      <c r="A55" s="1">
        <f>IF('!I'!$G58,'!I'!H58,"")</f>
        <v>54</v>
      </c>
      <c r="B55" s="1">
        <f ca="1">IF('!I'!$G58,'!I'!I58,"")</f>
        <v>16.060606060606052</v>
      </c>
      <c r="C55" s="1">
        <f ca="1">IF('!I'!$G58,'!I'!J58,"")</f>
        <v>9.9</v>
      </c>
    </row>
    <row r="56" spans="1:3" x14ac:dyDescent="0.25">
      <c r="A56" s="1">
        <f>IF('!I'!$G59,'!I'!H59,"")</f>
        <v>55</v>
      </c>
      <c r="B56" s="1">
        <f ca="1">IF('!I'!$G59,'!I'!I59,"")</f>
        <v>16.363636363636356</v>
      </c>
      <c r="C56" s="1">
        <f ca="1">IF('!I'!$G59,'!I'!J59,"")</f>
        <v>9.5</v>
      </c>
    </row>
    <row r="57" spans="1:3" x14ac:dyDescent="0.25">
      <c r="A57" s="1">
        <f>IF('!I'!$G60,'!I'!H60,"")</f>
        <v>56</v>
      </c>
      <c r="B57" s="1">
        <f ca="1">IF('!I'!$G60,'!I'!I60,"")</f>
        <v>16.666666666666661</v>
      </c>
      <c r="C57" s="1">
        <f ca="1">IF('!I'!$G60,'!I'!J60,"")</f>
        <v>9.6</v>
      </c>
    </row>
    <row r="58" spans="1:3" x14ac:dyDescent="0.25">
      <c r="A58" s="1">
        <f>IF('!I'!$G61,'!I'!H61,"")</f>
        <v>57</v>
      </c>
      <c r="B58" s="1">
        <f ca="1">IF('!I'!$G61,'!I'!I61,"")</f>
        <v>16.969696969696965</v>
      </c>
      <c r="C58" s="1">
        <f ca="1">IF('!I'!$G61,'!I'!J61,"")</f>
        <v>9.3000000000000007</v>
      </c>
    </row>
    <row r="59" spans="1:3" x14ac:dyDescent="0.25">
      <c r="A59" s="1">
        <f>IF('!I'!$G62,'!I'!H62,"")</f>
        <v>58</v>
      </c>
      <c r="B59" s="1">
        <f ca="1">IF('!I'!$G62,'!I'!I62,"")</f>
        <v>17.27272727272727</v>
      </c>
      <c r="C59" s="1">
        <f ca="1">IF('!I'!$G62,'!I'!J62,"")</f>
        <v>9.4</v>
      </c>
    </row>
    <row r="60" spans="1:3" x14ac:dyDescent="0.25">
      <c r="A60" s="1">
        <f>IF('!I'!$G63,'!I'!H63,"")</f>
        <v>59</v>
      </c>
      <c r="B60" s="1">
        <f ca="1">IF('!I'!$G63,'!I'!I63,"")</f>
        <v>17.575757575757574</v>
      </c>
      <c r="C60" s="1">
        <f ca="1">IF('!I'!$G63,'!I'!J63,"")</f>
        <v>9.3000000000000007</v>
      </c>
    </row>
    <row r="61" spans="1:3" x14ac:dyDescent="0.25">
      <c r="A61" s="1">
        <f>IF('!I'!$G64,'!I'!H64,"")</f>
        <v>60</v>
      </c>
      <c r="B61" s="1">
        <f ca="1">IF('!I'!$G64,'!I'!I64,"")</f>
        <v>17.878787878787879</v>
      </c>
      <c r="C61" s="1">
        <f ca="1">IF('!I'!$G64,'!I'!J64,"")</f>
        <v>10</v>
      </c>
    </row>
    <row r="62" spans="1:3" x14ac:dyDescent="0.25">
      <c r="A62" s="1">
        <f>IF('!I'!$G65,'!I'!H65,"")</f>
        <v>61</v>
      </c>
      <c r="B62" s="1">
        <f ca="1">IF('!I'!$G65,'!I'!I65,"")</f>
        <v>18.181818181818183</v>
      </c>
      <c r="C62" s="1">
        <f ca="1">IF('!I'!$G65,'!I'!J65,"")</f>
        <v>10.4</v>
      </c>
    </row>
    <row r="63" spans="1:3" x14ac:dyDescent="0.25">
      <c r="A63" s="1">
        <f>IF('!I'!$G66,'!I'!H66,"")</f>
        <v>62</v>
      </c>
      <c r="B63" s="1">
        <f ca="1">IF('!I'!$G66,'!I'!I66,"")</f>
        <v>18.484848484848488</v>
      </c>
      <c r="C63" s="1">
        <f ca="1">IF('!I'!$G66,'!I'!J66,"")</f>
        <v>9.9</v>
      </c>
    </row>
    <row r="64" spans="1:3" x14ac:dyDescent="0.25">
      <c r="A64" s="1">
        <f>IF('!I'!$G67,'!I'!H67,"")</f>
        <v>63</v>
      </c>
      <c r="B64" s="1">
        <f ca="1">IF('!I'!$G67,'!I'!I67,"")</f>
        <v>18.787878787878793</v>
      </c>
      <c r="C64" s="1">
        <f ca="1">IF('!I'!$G67,'!I'!J67,"")</f>
        <v>11.1</v>
      </c>
    </row>
    <row r="65" spans="1:3" x14ac:dyDescent="0.25">
      <c r="A65" s="1">
        <f>IF('!I'!$G68,'!I'!H68,"")</f>
        <v>64</v>
      </c>
      <c r="B65" s="1">
        <f ca="1">IF('!I'!$G68,'!I'!I68,"")</f>
        <v>19.090909090909097</v>
      </c>
      <c r="C65" s="1">
        <f ca="1">IF('!I'!$G68,'!I'!J68,"")</f>
        <v>9.8000000000000007</v>
      </c>
    </row>
    <row r="66" spans="1:3" x14ac:dyDescent="0.25">
      <c r="A66" s="1">
        <f>IF('!I'!$G69,'!I'!H69,"")</f>
        <v>65</v>
      </c>
      <c r="B66" s="1">
        <f ca="1">IF('!I'!$G69,'!I'!I69,"")</f>
        <v>19.393939393939402</v>
      </c>
      <c r="C66" s="1">
        <f ca="1">IF('!I'!$G69,'!I'!J69,"")</f>
        <v>9.3000000000000007</v>
      </c>
    </row>
    <row r="67" spans="1:3" x14ac:dyDescent="0.25">
      <c r="A67" s="1">
        <f>IF('!I'!$G70,'!I'!H70,"")</f>
        <v>66</v>
      </c>
      <c r="B67" s="1">
        <f ca="1">IF('!I'!$G70,'!I'!I70,"")</f>
        <v>19.696969696969706</v>
      </c>
      <c r="C67" s="1">
        <f ca="1">IF('!I'!$G70,'!I'!J70,"")</f>
        <v>10.199999999999999</v>
      </c>
    </row>
    <row r="68" spans="1:3" x14ac:dyDescent="0.25">
      <c r="A68" s="1">
        <f>IF('!I'!$G71,'!I'!H71,"")</f>
        <v>67</v>
      </c>
      <c r="B68" s="1">
        <f ca="1">IF('!I'!$G71,'!I'!I71,"")</f>
        <v>20.000000000000011</v>
      </c>
      <c r="C68" s="1">
        <f ca="1">IF('!I'!$G71,'!I'!J71,"")</f>
        <v>9.9</v>
      </c>
    </row>
    <row r="69" spans="1:3" x14ac:dyDescent="0.25">
      <c r="A69" s="1">
        <f>IF('!I'!$G72,'!I'!H72,"")</f>
        <v>68</v>
      </c>
      <c r="B69" s="1">
        <f ca="1">IF('!I'!$G72,'!I'!I72,"")</f>
        <v>20.303030303030315</v>
      </c>
      <c r="C69" s="1">
        <f ca="1">IF('!I'!$G72,'!I'!J72,"")</f>
        <v>10.199999999999999</v>
      </c>
    </row>
    <row r="70" spans="1:3" x14ac:dyDescent="0.25">
      <c r="A70" s="1">
        <f>IF('!I'!$G73,'!I'!H73,"")</f>
        <v>69</v>
      </c>
      <c r="B70" s="1">
        <f ca="1">IF('!I'!$G73,'!I'!I73,"")</f>
        <v>20.60606060606062</v>
      </c>
      <c r="C70" s="1">
        <f ca="1">IF('!I'!$G73,'!I'!J73,"")</f>
        <v>9.6999999999999993</v>
      </c>
    </row>
    <row r="71" spans="1:3" x14ac:dyDescent="0.25">
      <c r="A71" s="1">
        <f>IF('!I'!$G74,'!I'!H74,"")</f>
        <v>70</v>
      </c>
      <c r="B71" s="1">
        <f ca="1">IF('!I'!$G74,'!I'!I74,"")</f>
        <v>20.909090909090924</v>
      </c>
      <c r="C71" s="1">
        <f ca="1">IF('!I'!$G74,'!I'!J74,"")</f>
        <v>10.199999999999999</v>
      </c>
    </row>
    <row r="72" spans="1:3" x14ac:dyDescent="0.25">
      <c r="A72" s="1">
        <f>IF('!I'!$G75,'!I'!H75,"")</f>
        <v>71</v>
      </c>
      <c r="B72" s="1">
        <f ca="1">IF('!I'!$G75,'!I'!I75,"")</f>
        <v>21.212121212121229</v>
      </c>
      <c r="C72" s="1">
        <f ca="1">IF('!I'!$G75,'!I'!J75,"")</f>
        <v>10.5</v>
      </c>
    </row>
    <row r="73" spans="1:3" x14ac:dyDescent="0.25">
      <c r="A73" s="1">
        <f>IF('!I'!$G76,'!I'!H76,"")</f>
        <v>72</v>
      </c>
      <c r="B73" s="1">
        <f ca="1">IF('!I'!$G76,'!I'!I76,"")</f>
        <v>21.515151515151533</v>
      </c>
      <c r="C73" s="1">
        <f ca="1">IF('!I'!$G76,'!I'!J76,"")</f>
        <v>9.8000000000000007</v>
      </c>
    </row>
    <row r="74" spans="1:3" x14ac:dyDescent="0.25">
      <c r="A74" s="1">
        <f>IF('!I'!$G77,'!I'!H77,"")</f>
        <v>73</v>
      </c>
      <c r="B74" s="1">
        <f ca="1">IF('!I'!$G77,'!I'!I77,"")</f>
        <v>21.818181818181838</v>
      </c>
      <c r="C74" s="1">
        <f ca="1">IF('!I'!$G77,'!I'!J77,"")</f>
        <v>10.1</v>
      </c>
    </row>
    <row r="75" spans="1:3" x14ac:dyDescent="0.25">
      <c r="A75" s="1">
        <f>IF('!I'!$G78,'!I'!H78,"")</f>
        <v>74</v>
      </c>
      <c r="B75" s="1">
        <f ca="1">IF('!I'!$G78,'!I'!I78,"")</f>
        <v>22.121212121212142</v>
      </c>
      <c r="C75" s="1">
        <f ca="1">IF('!I'!$G78,'!I'!J78,"")</f>
        <v>10.3</v>
      </c>
    </row>
    <row r="76" spans="1:3" x14ac:dyDescent="0.25">
      <c r="A76" s="1">
        <f>IF('!I'!$G79,'!I'!H79,"")</f>
        <v>75</v>
      </c>
      <c r="B76" s="1">
        <f ca="1">IF('!I'!$G79,'!I'!I79,"")</f>
        <v>22.424242424242447</v>
      </c>
      <c r="C76" s="1">
        <f ca="1">IF('!I'!$G79,'!I'!J79,"")</f>
        <v>9.8000000000000007</v>
      </c>
    </row>
    <row r="77" spans="1:3" x14ac:dyDescent="0.25">
      <c r="A77" s="1">
        <f>IF('!I'!$G80,'!I'!H80,"")</f>
        <v>76</v>
      </c>
      <c r="B77" s="1">
        <f ca="1">IF('!I'!$G80,'!I'!I80,"")</f>
        <v>22.727272727272751</v>
      </c>
      <c r="C77" s="1">
        <f ca="1">IF('!I'!$G80,'!I'!J80,"")</f>
        <v>9.4</v>
      </c>
    </row>
    <row r="78" spans="1:3" x14ac:dyDescent="0.25">
      <c r="A78" s="1">
        <f>IF('!I'!$G81,'!I'!H81,"")</f>
        <v>77</v>
      </c>
      <c r="B78" s="1">
        <f ca="1">IF('!I'!$G81,'!I'!I81,"")</f>
        <v>23.030303030303056</v>
      </c>
      <c r="C78" s="1">
        <f ca="1">IF('!I'!$G81,'!I'!J81,"")</f>
        <v>8.9</v>
      </c>
    </row>
    <row r="79" spans="1:3" x14ac:dyDescent="0.25">
      <c r="A79" s="1">
        <f>IF('!I'!$G82,'!I'!H82,"")</f>
        <v>78</v>
      </c>
      <c r="B79" s="1">
        <f ca="1">IF('!I'!$G82,'!I'!I82,"")</f>
        <v>23.333333333333361</v>
      </c>
      <c r="C79" s="1">
        <f ca="1">IF('!I'!$G82,'!I'!J82,"")</f>
        <v>9</v>
      </c>
    </row>
    <row r="80" spans="1:3" x14ac:dyDescent="0.25">
      <c r="A80" s="1">
        <f>IF('!I'!$G83,'!I'!H83,"")</f>
        <v>79</v>
      </c>
      <c r="B80" s="1">
        <f ca="1">IF('!I'!$G83,'!I'!I83,"")</f>
        <v>23.636363636363665</v>
      </c>
      <c r="C80" s="1">
        <f ca="1">IF('!I'!$G83,'!I'!J83,"")</f>
        <v>9.6999999999999993</v>
      </c>
    </row>
    <row r="81" spans="1:3" x14ac:dyDescent="0.25">
      <c r="A81" s="1">
        <f>IF('!I'!$G84,'!I'!H84,"")</f>
        <v>80</v>
      </c>
      <c r="B81" s="1">
        <f ca="1">IF('!I'!$G84,'!I'!I84,"")</f>
        <v>23.93939393939397</v>
      </c>
      <c r="C81" s="1">
        <f ca="1">IF('!I'!$G84,'!I'!J84,"")</f>
        <v>9.1</v>
      </c>
    </row>
    <row r="82" spans="1:3" x14ac:dyDescent="0.25">
      <c r="A82" s="1">
        <f>IF('!I'!$G85,'!I'!H85,"")</f>
        <v>81</v>
      </c>
      <c r="B82" s="1">
        <f ca="1">IF('!I'!$G85,'!I'!I85,"")</f>
        <v>24.242424242424274</v>
      </c>
      <c r="C82" s="1">
        <f ca="1">IF('!I'!$G85,'!I'!J85,"")</f>
        <v>8.3000000000000007</v>
      </c>
    </row>
    <row r="83" spans="1:3" x14ac:dyDescent="0.25">
      <c r="A83" s="1">
        <f>IF('!I'!$G86,'!I'!H86,"")</f>
        <v>82</v>
      </c>
      <c r="B83" s="1">
        <f ca="1">IF('!I'!$G86,'!I'!I86,"")</f>
        <v>24.545454545454579</v>
      </c>
      <c r="C83" s="1">
        <f ca="1">IF('!I'!$G86,'!I'!J86,"")</f>
        <v>9</v>
      </c>
    </row>
    <row r="84" spans="1:3" x14ac:dyDescent="0.25">
      <c r="A84" s="1">
        <f>IF('!I'!$G87,'!I'!H87,"")</f>
        <v>83</v>
      </c>
      <c r="B84" s="1">
        <f ca="1">IF('!I'!$G87,'!I'!I87,"")</f>
        <v>24.848484848484883</v>
      </c>
      <c r="C84" s="1">
        <f ca="1">IF('!I'!$G87,'!I'!J87,"")</f>
        <v>9.4</v>
      </c>
    </row>
    <row r="85" spans="1:3" x14ac:dyDescent="0.25">
      <c r="A85" s="1">
        <f>IF('!I'!$G88,'!I'!H88,"")</f>
        <v>84</v>
      </c>
      <c r="B85" s="1">
        <f ca="1">IF('!I'!$G88,'!I'!I88,"")</f>
        <v>25.151515151515188</v>
      </c>
      <c r="C85" s="1">
        <f ca="1">IF('!I'!$G88,'!I'!J88,"")</f>
        <v>9.1999999999999993</v>
      </c>
    </row>
    <row r="86" spans="1:3" x14ac:dyDescent="0.25">
      <c r="A86" s="1">
        <f>IF('!I'!$G89,'!I'!H89,"")</f>
        <v>85</v>
      </c>
      <c r="B86" s="1">
        <f ca="1">IF('!I'!$G89,'!I'!I89,"")</f>
        <v>25.454545454545492</v>
      </c>
      <c r="C86" s="1">
        <f ca="1">IF('!I'!$G89,'!I'!J89,"")</f>
        <v>8.3000000000000007</v>
      </c>
    </row>
    <row r="87" spans="1:3" x14ac:dyDescent="0.25">
      <c r="A87" s="1">
        <f>IF('!I'!$G90,'!I'!H90,"")</f>
        <v>86</v>
      </c>
      <c r="B87" s="1">
        <f ca="1">IF('!I'!$G90,'!I'!I90,"")</f>
        <v>25.757575757575797</v>
      </c>
      <c r="C87" s="1">
        <f ca="1">IF('!I'!$G90,'!I'!J90,"")</f>
        <v>9.1999999999999993</v>
      </c>
    </row>
    <row r="88" spans="1:3" x14ac:dyDescent="0.25">
      <c r="A88" s="1">
        <f>IF('!I'!$G91,'!I'!H91,"")</f>
        <v>87</v>
      </c>
      <c r="B88" s="1">
        <f ca="1">IF('!I'!$G91,'!I'!I91,"")</f>
        <v>26.060606060606101</v>
      </c>
      <c r="C88" s="1">
        <f ca="1">IF('!I'!$G91,'!I'!J91,"")</f>
        <v>9</v>
      </c>
    </row>
    <row r="89" spans="1:3" x14ac:dyDescent="0.25">
      <c r="A89" s="1">
        <f>IF('!I'!$G92,'!I'!H92,"")</f>
        <v>88</v>
      </c>
      <c r="B89" s="1">
        <f ca="1">IF('!I'!$G92,'!I'!I92,"")</f>
        <v>26.363636363636406</v>
      </c>
      <c r="C89" s="1">
        <f ca="1">IF('!I'!$G92,'!I'!J92,"")</f>
        <v>9.3000000000000007</v>
      </c>
    </row>
    <row r="90" spans="1:3" x14ac:dyDescent="0.25">
      <c r="A90" s="1">
        <f>IF('!I'!$G93,'!I'!H93,"")</f>
        <v>89</v>
      </c>
      <c r="B90" s="1">
        <f ca="1">IF('!I'!$G93,'!I'!I93,"")</f>
        <v>26.66666666666671</v>
      </c>
      <c r="C90" s="1">
        <f ca="1">IF('!I'!$G93,'!I'!J93,"")</f>
        <v>9.1</v>
      </c>
    </row>
    <row r="91" spans="1:3" x14ac:dyDescent="0.25">
      <c r="A91" s="1">
        <f>IF('!I'!$G94,'!I'!H94,"")</f>
        <v>90</v>
      </c>
      <c r="B91" s="1">
        <f ca="1">IF('!I'!$G94,'!I'!I94,"")</f>
        <v>26.969696969697015</v>
      </c>
      <c r="C91" s="1">
        <f ca="1">IF('!I'!$G94,'!I'!J94,"")</f>
        <v>8.3000000000000007</v>
      </c>
    </row>
    <row r="92" spans="1:3" x14ac:dyDescent="0.25">
      <c r="A92" s="1">
        <f>IF('!I'!$G95,'!I'!H95,"")</f>
        <v>91</v>
      </c>
      <c r="B92" s="1">
        <f ca="1">IF('!I'!$G95,'!I'!I95,"")</f>
        <v>27.27272727272732</v>
      </c>
      <c r="C92" s="1">
        <f ca="1">IF('!I'!$G95,'!I'!J95,"")</f>
        <v>8.3000000000000007</v>
      </c>
    </row>
    <row r="93" spans="1:3" x14ac:dyDescent="0.25">
      <c r="A93" s="1">
        <f>IF('!I'!$G96,'!I'!H96,"")</f>
        <v>92</v>
      </c>
      <c r="B93" s="1">
        <f ca="1">IF('!I'!$G96,'!I'!I96,"")</f>
        <v>27.575757575757624</v>
      </c>
      <c r="C93" s="1">
        <f ca="1">IF('!I'!$G96,'!I'!J96,"")</f>
        <v>8</v>
      </c>
    </row>
    <row r="94" spans="1:3" x14ac:dyDescent="0.25">
      <c r="A94" s="1">
        <f>IF('!I'!$G97,'!I'!H97,"")</f>
        <v>93</v>
      </c>
      <c r="B94" s="1">
        <f ca="1">IF('!I'!$G97,'!I'!I97,"")</f>
        <v>27.878787878787929</v>
      </c>
      <c r="C94" s="1">
        <f ca="1">IF('!I'!$G97,'!I'!J97,"")</f>
        <v>8.5</v>
      </c>
    </row>
    <row r="95" spans="1:3" x14ac:dyDescent="0.25">
      <c r="A95" s="1">
        <f>IF('!I'!$G98,'!I'!H98,"")</f>
        <v>94</v>
      </c>
      <c r="B95" s="1">
        <f ca="1">IF('!I'!$G98,'!I'!I98,"")</f>
        <v>28.181818181818233</v>
      </c>
      <c r="C95" s="1">
        <f ca="1">IF('!I'!$G98,'!I'!J98,"")</f>
        <v>8.3000000000000007</v>
      </c>
    </row>
    <row r="96" spans="1:3" x14ac:dyDescent="0.25">
      <c r="A96" s="1">
        <f>IF('!I'!$G99,'!I'!H99,"")</f>
        <v>95</v>
      </c>
      <c r="B96" s="1">
        <f ca="1">IF('!I'!$G99,'!I'!I99,"")</f>
        <v>28.484848484848538</v>
      </c>
      <c r="C96" s="1">
        <f ca="1">IF('!I'!$G99,'!I'!J99,"")</f>
        <v>8.5</v>
      </c>
    </row>
    <row r="97" spans="1:3" x14ac:dyDescent="0.25">
      <c r="A97" s="1">
        <f>IF('!I'!$G100,'!I'!H100,"")</f>
        <v>96</v>
      </c>
      <c r="B97" s="1">
        <f ca="1">IF('!I'!$G100,'!I'!I100,"")</f>
        <v>28.787878787878842</v>
      </c>
      <c r="C97" s="1">
        <f ca="1">IF('!I'!$G100,'!I'!J100,"")</f>
        <v>7.3</v>
      </c>
    </row>
    <row r="98" spans="1:3" x14ac:dyDescent="0.25">
      <c r="A98" s="1">
        <f>IF('!I'!$G101,'!I'!H101,"")</f>
        <v>97</v>
      </c>
      <c r="B98" s="1">
        <f ca="1">IF('!I'!$G101,'!I'!I101,"")</f>
        <v>29.090909090909147</v>
      </c>
      <c r="C98" s="1">
        <f ca="1">IF('!I'!$G101,'!I'!J101,"")</f>
        <v>6.7</v>
      </c>
    </row>
    <row r="99" spans="1:3" x14ac:dyDescent="0.25">
      <c r="A99" s="1">
        <f>IF('!I'!$G102,'!I'!H102,"")</f>
        <v>98</v>
      </c>
      <c r="B99" s="1">
        <f ca="1">IF('!I'!$G102,'!I'!I102,"")</f>
        <v>29.393939393939451</v>
      </c>
      <c r="C99" s="1">
        <f ca="1">IF('!I'!$G102,'!I'!J102,"")</f>
        <v>7.3</v>
      </c>
    </row>
    <row r="100" spans="1:3" x14ac:dyDescent="0.25">
      <c r="A100" s="1">
        <f>IF('!I'!$G103,'!I'!H103,"")</f>
        <v>99</v>
      </c>
      <c r="B100" s="1">
        <f ca="1">IF('!I'!$G103,'!I'!I103,"")</f>
        <v>29.696969696969756</v>
      </c>
      <c r="C100" s="1">
        <f ca="1">IF('!I'!$G103,'!I'!J103,"")</f>
        <v>7.1</v>
      </c>
    </row>
    <row r="101" spans="1:3" x14ac:dyDescent="0.25">
      <c r="A101" s="1">
        <f>IF('!I'!$G104,'!I'!H104,"")</f>
        <v>100</v>
      </c>
      <c r="B101" s="1">
        <f ca="1">IF('!I'!$G104,'!I'!I104,"")</f>
        <v>30.00000000000006</v>
      </c>
      <c r="C101" s="1">
        <f ca="1">IF('!I'!$G104,'!I'!J104,"")</f>
        <v>6</v>
      </c>
    </row>
    <row r="102" spans="1:3" x14ac:dyDescent="0.25">
      <c r="A102" s="1" t="str">
        <f>IF('!I'!$G105,'!I'!H105,"")</f>
        <v/>
      </c>
      <c r="B102" s="1" t="str">
        <f>IF('!I'!$G105,'!I'!I105,"")</f>
        <v/>
      </c>
      <c r="C102" s="1" t="str">
        <f>IF('!I'!$G105,'!I'!J105,"")</f>
        <v/>
      </c>
    </row>
    <row r="103" spans="1:3" x14ac:dyDescent="0.25">
      <c r="A103" s="1" t="str">
        <f>IF('!I'!$G106,'!I'!H106,"")</f>
        <v/>
      </c>
      <c r="B103" s="1" t="str">
        <f>IF('!I'!$G106,'!I'!I106,"")</f>
        <v/>
      </c>
      <c r="C103" s="1" t="str">
        <f>IF('!I'!$G106,'!I'!J106,"")</f>
        <v/>
      </c>
    </row>
    <row r="104" spans="1:3" x14ac:dyDescent="0.25">
      <c r="A104" s="1" t="str">
        <f>IF('!I'!$G107,'!I'!H107,"")</f>
        <v/>
      </c>
      <c r="B104" s="1" t="str">
        <f>IF('!I'!$G107,'!I'!I107,"")</f>
        <v/>
      </c>
      <c r="C104" s="1" t="str">
        <f>IF('!I'!$G107,'!I'!J107,"")</f>
        <v/>
      </c>
    </row>
    <row r="105" spans="1:3" x14ac:dyDescent="0.25">
      <c r="A105" s="1" t="str">
        <f>IF('!I'!$G108,'!I'!H108,"")</f>
        <v/>
      </c>
      <c r="B105" s="1" t="str">
        <f>IF('!I'!$G108,'!I'!I108,"")</f>
        <v/>
      </c>
      <c r="C105" s="1" t="str">
        <f>IF('!I'!$G108,'!I'!J108,"")</f>
        <v/>
      </c>
    </row>
    <row r="106" spans="1:3" x14ac:dyDescent="0.25">
      <c r="A106" s="1" t="str">
        <f>IF('!I'!$G109,'!I'!H109,"")</f>
        <v/>
      </c>
      <c r="B106" s="1" t="str">
        <f>IF('!I'!$G109,'!I'!I109,"")</f>
        <v/>
      </c>
      <c r="C106" s="1" t="str">
        <f>IF('!I'!$G109,'!I'!J109,"")</f>
        <v/>
      </c>
    </row>
    <row r="107" spans="1:3" x14ac:dyDescent="0.25">
      <c r="A107" s="1" t="str">
        <f>IF('!I'!$G110,'!I'!H110,"")</f>
        <v/>
      </c>
      <c r="B107" s="1" t="str">
        <f>IF('!I'!$G110,'!I'!I110,"")</f>
        <v/>
      </c>
      <c r="C107" s="1" t="str">
        <f>IF('!I'!$G110,'!I'!J110,"")</f>
        <v/>
      </c>
    </row>
    <row r="108" spans="1:3" x14ac:dyDescent="0.25">
      <c r="A108" s="1" t="str">
        <f>IF('!I'!$G111,'!I'!H111,"")</f>
        <v/>
      </c>
      <c r="B108" s="1" t="str">
        <f>IF('!I'!$G111,'!I'!I111,"")</f>
        <v/>
      </c>
      <c r="C108" s="1" t="str">
        <f>IF('!I'!$G111,'!I'!J111,"")</f>
        <v/>
      </c>
    </row>
    <row r="109" spans="1:3" x14ac:dyDescent="0.25">
      <c r="A109" s="1" t="str">
        <f>IF('!I'!$G112,'!I'!H112,"")</f>
        <v/>
      </c>
      <c r="B109" s="1" t="str">
        <f>IF('!I'!$G112,'!I'!I112,"")</f>
        <v/>
      </c>
      <c r="C109" s="1" t="str">
        <f>IF('!I'!$G112,'!I'!J112,"")</f>
        <v/>
      </c>
    </row>
    <row r="110" spans="1:3" x14ac:dyDescent="0.25">
      <c r="A110" s="1" t="str">
        <f>IF('!I'!$G113,'!I'!H113,"")</f>
        <v/>
      </c>
      <c r="B110" s="1" t="str">
        <f>IF('!I'!$G113,'!I'!I113,"")</f>
        <v/>
      </c>
      <c r="C110" s="1" t="str">
        <f>IF('!I'!$G113,'!I'!J113,"")</f>
        <v/>
      </c>
    </row>
    <row r="111" spans="1:3" x14ac:dyDescent="0.25">
      <c r="A111" s="1" t="str">
        <f>IF('!I'!$G114,'!I'!H114,"")</f>
        <v/>
      </c>
      <c r="B111" s="1" t="str">
        <f>IF('!I'!$G114,'!I'!I114,"")</f>
        <v/>
      </c>
      <c r="C111" s="1" t="str">
        <f>IF('!I'!$G114,'!I'!J114,"")</f>
        <v/>
      </c>
    </row>
    <row r="112" spans="1:3" x14ac:dyDescent="0.25">
      <c r="A112" s="1" t="str">
        <f>IF('!I'!$G115,'!I'!H115,"")</f>
        <v/>
      </c>
      <c r="B112" s="1" t="str">
        <f>IF('!I'!$G115,'!I'!I115,"")</f>
        <v/>
      </c>
      <c r="C112" s="1" t="str">
        <f>IF('!I'!$G115,'!I'!J115,"")</f>
        <v/>
      </c>
    </row>
    <row r="113" spans="1:3" x14ac:dyDescent="0.25">
      <c r="A113" s="1" t="str">
        <f>IF('!I'!$G116,'!I'!H116,"")</f>
        <v/>
      </c>
      <c r="B113" s="1" t="str">
        <f>IF('!I'!$G116,'!I'!I116,"")</f>
        <v/>
      </c>
      <c r="C113" s="1" t="str">
        <f>IF('!I'!$G116,'!I'!J116,"")</f>
        <v/>
      </c>
    </row>
    <row r="114" spans="1:3" x14ac:dyDescent="0.25">
      <c r="A114" s="1" t="str">
        <f>IF('!I'!$G117,'!I'!H117,"")</f>
        <v/>
      </c>
      <c r="B114" s="1" t="str">
        <f>IF('!I'!$G117,'!I'!I117,"")</f>
        <v/>
      </c>
      <c r="C114" s="1" t="str">
        <f>IF('!I'!$G117,'!I'!J117,"")</f>
        <v/>
      </c>
    </row>
    <row r="115" spans="1:3" x14ac:dyDescent="0.25">
      <c r="A115" s="1" t="str">
        <f>IF('!I'!$G118,'!I'!H118,"")</f>
        <v/>
      </c>
      <c r="B115" s="1" t="str">
        <f>IF('!I'!$G118,'!I'!I118,"")</f>
        <v/>
      </c>
      <c r="C115" s="1" t="str">
        <f>IF('!I'!$G118,'!I'!J118,"")</f>
        <v/>
      </c>
    </row>
    <row r="116" spans="1:3" x14ac:dyDescent="0.25">
      <c r="A116" s="1" t="str">
        <f>IF('!I'!$G119,'!I'!H119,"")</f>
        <v/>
      </c>
      <c r="B116" s="1" t="str">
        <f>IF('!I'!$G119,'!I'!I119,"")</f>
        <v/>
      </c>
      <c r="C116" s="1" t="str">
        <f>IF('!I'!$G119,'!I'!J119,"")</f>
        <v/>
      </c>
    </row>
    <row r="117" spans="1:3" x14ac:dyDescent="0.25">
      <c r="A117" s="1" t="str">
        <f>IF('!I'!$G120,'!I'!H120,"")</f>
        <v/>
      </c>
      <c r="B117" s="1" t="str">
        <f>IF('!I'!$G120,'!I'!I120,"")</f>
        <v/>
      </c>
      <c r="C117" s="1" t="str">
        <f>IF('!I'!$G120,'!I'!J120,"")</f>
        <v/>
      </c>
    </row>
    <row r="118" spans="1:3" x14ac:dyDescent="0.25">
      <c r="A118" s="1" t="str">
        <f>IF('!I'!$G121,'!I'!H121,"")</f>
        <v/>
      </c>
      <c r="B118" s="1" t="str">
        <f>IF('!I'!$G121,'!I'!I121,"")</f>
        <v/>
      </c>
      <c r="C118" s="1" t="str">
        <f>IF('!I'!$G121,'!I'!J121,"")</f>
        <v/>
      </c>
    </row>
    <row r="119" spans="1:3" x14ac:dyDescent="0.25">
      <c r="A119" s="1" t="str">
        <f>IF('!I'!$G122,'!I'!H122,"")</f>
        <v/>
      </c>
      <c r="B119" s="1" t="str">
        <f>IF('!I'!$G122,'!I'!I122,"")</f>
        <v/>
      </c>
      <c r="C119" s="1" t="str">
        <f>IF('!I'!$G122,'!I'!J122,"")</f>
        <v/>
      </c>
    </row>
    <row r="120" spans="1:3" x14ac:dyDescent="0.25">
      <c r="A120" s="1" t="str">
        <f>IF('!I'!$G123,'!I'!H123,"")</f>
        <v/>
      </c>
      <c r="B120" s="1" t="str">
        <f>IF('!I'!$G123,'!I'!I123,"")</f>
        <v/>
      </c>
      <c r="C120" s="1" t="str">
        <f>IF('!I'!$G123,'!I'!J123,"")</f>
        <v/>
      </c>
    </row>
    <row r="121" spans="1:3" x14ac:dyDescent="0.25">
      <c r="A121" s="1" t="str">
        <f>IF('!I'!$G124,'!I'!H124,"")</f>
        <v/>
      </c>
      <c r="B121" s="1" t="str">
        <f>IF('!I'!$G124,'!I'!I124,"")</f>
        <v/>
      </c>
      <c r="C121" s="1" t="str">
        <f>IF('!I'!$G124,'!I'!J124,"")</f>
        <v/>
      </c>
    </row>
    <row r="122" spans="1:3" x14ac:dyDescent="0.25">
      <c r="A122" s="1" t="str">
        <f>IF('!I'!$G125,'!I'!H125,"")</f>
        <v/>
      </c>
      <c r="B122" s="1" t="str">
        <f>IF('!I'!$G125,'!I'!I125,"")</f>
        <v/>
      </c>
      <c r="C122" s="1" t="str">
        <f>IF('!I'!$G125,'!I'!J125,"")</f>
        <v/>
      </c>
    </row>
    <row r="123" spans="1:3" x14ac:dyDescent="0.25">
      <c r="A123" s="1" t="str">
        <f>IF('!I'!$G126,'!I'!H126,"")</f>
        <v/>
      </c>
      <c r="B123" s="1" t="str">
        <f>IF('!I'!$G126,'!I'!I126,"")</f>
        <v/>
      </c>
      <c r="C123" s="1" t="str">
        <f>IF('!I'!$G126,'!I'!J126,"")</f>
        <v/>
      </c>
    </row>
    <row r="124" spans="1:3" x14ac:dyDescent="0.25">
      <c r="A124" s="1" t="str">
        <f>IF('!I'!$G127,'!I'!H127,"")</f>
        <v/>
      </c>
      <c r="B124" s="1" t="str">
        <f>IF('!I'!$G127,'!I'!I127,"")</f>
        <v/>
      </c>
      <c r="C124" s="1" t="str">
        <f>IF('!I'!$G127,'!I'!J127,"")</f>
        <v/>
      </c>
    </row>
    <row r="125" spans="1:3" x14ac:dyDescent="0.25">
      <c r="A125" s="1" t="str">
        <f>IF('!I'!$G128,'!I'!H128,"")</f>
        <v/>
      </c>
      <c r="B125" s="1" t="str">
        <f>IF('!I'!$G128,'!I'!I128,"")</f>
        <v/>
      </c>
      <c r="C125" s="1" t="str">
        <f>IF('!I'!$G128,'!I'!J128,"")</f>
        <v/>
      </c>
    </row>
    <row r="126" spans="1:3" x14ac:dyDescent="0.25">
      <c r="A126" s="1" t="str">
        <f>IF('!I'!$G129,'!I'!H129,"")</f>
        <v/>
      </c>
      <c r="B126" s="1" t="str">
        <f>IF('!I'!$G129,'!I'!I129,"")</f>
        <v/>
      </c>
      <c r="C126" s="1" t="str">
        <f>IF('!I'!$G129,'!I'!J129,"")</f>
        <v/>
      </c>
    </row>
    <row r="127" spans="1:3" x14ac:dyDescent="0.25">
      <c r="A127" s="1" t="str">
        <f>IF('!I'!$G130,'!I'!H130,"")</f>
        <v/>
      </c>
      <c r="B127" s="1" t="str">
        <f>IF('!I'!$G130,'!I'!I130,"")</f>
        <v/>
      </c>
      <c r="C127" s="1" t="str">
        <f>IF('!I'!$G130,'!I'!J130,"")</f>
        <v/>
      </c>
    </row>
    <row r="128" spans="1:3" x14ac:dyDescent="0.25">
      <c r="A128" s="1" t="str">
        <f>IF('!I'!$G131,'!I'!H131,"")</f>
        <v/>
      </c>
      <c r="B128" s="1" t="str">
        <f>IF('!I'!$G131,'!I'!I131,"")</f>
        <v/>
      </c>
      <c r="C128" s="1" t="str">
        <f>IF('!I'!$G131,'!I'!J131,"")</f>
        <v/>
      </c>
    </row>
    <row r="129" spans="1:3" x14ac:dyDescent="0.25">
      <c r="A129" s="1" t="str">
        <f>IF('!I'!$G132,'!I'!H132,"")</f>
        <v/>
      </c>
      <c r="B129" s="1" t="str">
        <f>IF('!I'!$G132,'!I'!I132,"")</f>
        <v/>
      </c>
      <c r="C129" s="1" t="str">
        <f>IF('!I'!$G132,'!I'!J132,"")</f>
        <v/>
      </c>
    </row>
    <row r="130" spans="1:3" x14ac:dyDescent="0.25">
      <c r="A130" s="1" t="str">
        <f>IF('!I'!$G133,'!I'!H133,"")</f>
        <v/>
      </c>
      <c r="B130" s="1" t="str">
        <f>IF('!I'!$G133,'!I'!I133,"")</f>
        <v/>
      </c>
      <c r="C130" s="1" t="str">
        <f>IF('!I'!$G133,'!I'!J133,"")</f>
        <v/>
      </c>
    </row>
    <row r="131" spans="1:3" x14ac:dyDescent="0.25">
      <c r="A131" s="1" t="str">
        <f>IF('!I'!$G134,'!I'!H134,"")</f>
        <v/>
      </c>
      <c r="B131" s="1" t="str">
        <f>IF('!I'!$G134,'!I'!I134,"")</f>
        <v/>
      </c>
      <c r="C131" s="1" t="str">
        <f>IF('!I'!$G134,'!I'!J134,"")</f>
        <v/>
      </c>
    </row>
    <row r="132" spans="1:3" x14ac:dyDescent="0.25">
      <c r="A132" s="1" t="str">
        <f>IF('!I'!$G135,'!I'!H135,"")</f>
        <v/>
      </c>
      <c r="B132" s="1" t="str">
        <f>IF('!I'!$G135,'!I'!I135,"")</f>
        <v/>
      </c>
      <c r="C132" s="1" t="str">
        <f>IF('!I'!$G135,'!I'!J135,"")</f>
        <v/>
      </c>
    </row>
    <row r="133" spans="1:3" x14ac:dyDescent="0.25">
      <c r="A133" s="1" t="str">
        <f>IF('!I'!$G136,'!I'!H136,"")</f>
        <v/>
      </c>
      <c r="B133" s="1" t="str">
        <f>IF('!I'!$G136,'!I'!I136,"")</f>
        <v/>
      </c>
      <c r="C133" s="1" t="str">
        <f>IF('!I'!$G136,'!I'!J136,"")</f>
        <v/>
      </c>
    </row>
    <row r="134" spans="1:3" x14ac:dyDescent="0.25">
      <c r="A134" s="1" t="str">
        <f>IF('!I'!$G137,'!I'!H137,"")</f>
        <v/>
      </c>
      <c r="B134" s="1" t="str">
        <f>IF('!I'!$G137,'!I'!I137,"")</f>
        <v/>
      </c>
      <c r="C134" s="1" t="str">
        <f>IF('!I'!$G137,'!I'!J137,"")</f>
        <v/>
      </c>
    </row>
    <row r="135" spans="1:3" x14ac:dyDescent="0.25">
      <c r="A135" s="1" t="str">
        <f>IF('!I'!$G138,'!I'!H138,"")</f>
        <v/>
      </c>
      <c r="B135" s="1" t="str">
        <f>IF('!I'!$G138,'!I'!I138,"")</f>
        <v/>
      </c>
      <c r="C135" s="1" t="str">
        <f>IF('!I'!$G138,'!I'!J138,"")</f>
        <v/>
      </c>
    </row>
    <row r="136" spans="1:3" x14ac:dyDescent="0.25">
      <c r="A136" s="1" t="str">
        <f>IF('!I'!$G139,'!I'!H139,"")</f>
        <v/>
      </c>
      <c r="B136" s="1" t="str">
        <f>IF('!I'!$G139,'!I'!I139,"")</f>
        <v/>
      </c>
      <c r="C136" s="1" t="str">
        <f>IF('!I'!$G139,'!I'!J139,"")</f>
        <v/>
      </c>
    </row>
    <row r="137" spans="1:3" x14ac:dyDescent="0.25">
      <c r="A137" s="1" t="str">
        <f>IF('!I'!$G140,'!I'!H140,"")</f>
        <v/>
      </c>
      <c r="B137" s="1" t="str">
        <f>IF('!I'!$G140,'!I'!I140,"")</f>
        <v/>
      </c>
      <c r="C137" s="1" t="str">
        <f>IF('!I'!$G140,'!I'!J140,"")</f>
        <v/>
      </c>
    </row>
    <row r="138" spans="1:3" x14ac:dyDescent="0.25">
      <c r="A138" s="1" t="str">
        <f>IF('!I'!$G141,'!I'!H141,"")</f>
        <v/>
      </c>
      <c r="B138" s="1" t="str">
        <f>IF('!I'!$G141,'!I'!I141,"")</f>
        <v/>
      </c>
      <c r="C138" s="1" t="str">
        <f>IF('!I'!$G141,'!I'!J141,"")</f>
        <v/>
      </c>
    </row>
    <row r="139" spans="1:3" x14ac:dyDescent="0.25">
      <c r="A139" s="1" t="str">
        <f>IF('!I'!$G142,'!I'!H142,"")</f>
        <v/>
      </c>
      <c r="B139" s="1" t="str">
        <f>IF('!I'!$G142,'!I'!I142,"")</f>
        <v/>
      </c>
      <c r="C139" s="1" t="str">
        <f>IF('!I'!$G142,'!I'!J142,"")</f>
        <v/>
      </c>
    </row>
    <row r="140" spans="1:3" x14ac:dyDescent="0.25">
      <c r="A140" s="1" t="str">
        <f>IF('!I'!$G143,'!I'!H143,"")</f>
        <v/>
      </c>
      <c r="B140" s="1" t="str">
        <f>IF('!I'!$G143,'!I'!I143,"")</f>
        <v/>
      </c>
      <c r="C140" s="1" t="str">
        <f>IF('!I'!$G143,'!I'!J143,"")</f>
        <v/>
      </c>
    </row>
    <row r="141" spans="1:3" x14ac:dyDescent="0.25">
      <c r="A141" s="1" t="str">
        <f>IF('!I'!$G144,'!I'!H144,"")</f>
        <v/>
      </c>
      <c r="B141" s="1" t="str">
        <f>IF('!I'!$G144,'!I'!I144,"")</f>
        <v/>
      </c>
      <c r="C141" s="1" t="str">
        <f>IF('!I'!$G144,'!I'!J144,"")</f>
        <v/>
      </c>
    </row>
    <row r="142" spans="1:3" x14ac:dyDescent="0.25">
      <c r="A142" s="1" t="str">
        <f>IF('!I'!$G145,'!I'!H145,"")</f>
        <v/>
      </c>
      <c r="B142" s="1" t="str">
        <f>IF('!I'!$G145,'!I'!I145,"")</f>
        <v/>
      </c>
      <c r="C142" s="1" t="str">
        <f>IF('!I'!$G145,'!I'!J145,"")</f>
        <v/>
      </c>
    </row>
    <row r="143" spans="1:3" x14ac:dyDescent="0.25">
      <c r="A143" s="1" t="str">
        <f>IF('!I'!$G146,'!I'!H146,"")</f>
        <v/>
      </c>
      <c r="B143" s="1" t="str">
        <f>IF('!I'!$G146,'!I'!I146,"")</f>
        <v/>
      </c>
      <c r="C143" s="1" t="str">
        <f>IF('!I'!$G146,'!I'!J146,"")</f>
        <v/>
      </c>
    </row>
    <row r="144" spans="1:3" x14ac:dyDescent="0.25">
      <c r="A144" s="1" t="str">
        <f>IF('!I'!$G147,'!I'!H147,"")</f>
        <v/>
      </c>
      <c r="B144" s="1" t="str">
        <f>IF('!I'!$G147,'!I'!I147,"")</f>
        <v/>
      </c>
      <c r="C144" s="1" t="str">
        <f>IF('!I'!$G147,'!I'!J147,"")</f>
        <v/>
      </c>
    </row>
    <row r="145" spans="1:3" x14ac:dyDescent="0.25">
      <c r="A145" s="1" t="str">
        <f>IF('!I'!$G148,'!I'!H148,"")</f>
        <v/>
      </c>
      <c r="B145" s="1" t="str">
        <f>IF('!I'!$G148,'!I'!I148,"")</f>
        <v/>
      </c>
      <c r="C145" s="1" t="str">
        <f>IF('!I'!$G148,'!I'!J148,"")</f>
        <v/>
      </c>
    </row>
    <row r="146" spans="1:3" x14ac:dyDescent="0.25">
      <c r="A146" s="1" t="str">
        <f>IF('!I'!$G149,'!I'!H149,"")</f>
        <v/>
      </c>
      <c r="B146" s="1" t="str">
        <f>IF('!I'!$G149,'!I'!I149,"")</f>
        <v/>
      </c>
      <c r="C146" s="1" t="str">
        <f>IF('!I'!$G149,'!I'!J149,"")</f>
        <v/>
      </c>
    </row>
    <row r="147" spans="1:3" x14ac:dyDescent="0.25">
      <c r="A147" s="1" t="str">
        <f>IF('!I'!$G150,'!I'!H150,"")</f>
        <v/>
      </c>
      <c r="B147" s="1" t="str">
        <f>IF('!I'!$G150,'!I'!I150,"")</f>
        <v/>
      </c>
      <c r="C147" s="1" t="str">
        <f>IF('!I'!$G150,'!I'!J150,"")</f>
        <v/>
      </c>
    </row>
    <row r="148" spans="1:3" x14ac:dyDescent="0.25">
      <c r="A148" s="1" t="str">
        <f>IF('!I'!$G151,'!I'!H151,"")</f>
        <v/>
      </c>
      <c r="B148" s="1" t="str">
        <f>IF('!I'!$G151,'!I'!I151,"")</f>
        <v/>
      </c>
      <c r="C148" s="1" t="str">
        <f>IF('!I'!$G151,'!I'!J151,"")</f>
        <v/>
      </c>
    </row>
    <row r="149" spans="1:3" x14ac:dyDescent="0.25">
      <c r="A149" s="1" t="str">
        <f>IF('!I'!$G152,'!I'!H152,"")</f>
        <v/>
      </c>
      <c r="B149" s="1" t="str">
        <f>IF('!I'!$G152,'!I'!I152,"")</f>
        <v/>
      </c>
      <c r="C149" s="1" t="str">
        <f>IF('!I'!$G152,'!I'!J152,"")</f>
        <v/>
      </c>
    </row>
    <row r="150" spans="1:3" x14ac:dyDescent="0.25">
      <c r="A150" s="1" t="str">
        <f>IF('!I'!$G153,'!I'!H153,"")</f>
        <v/>
      </c>
      <c r="B150" s="1" t="str">
        <f>IF('!I'!$G153,'!I'!I153,"")</f>
        <v/>
      </c>
      <c r="C150" s="1" t="str">
        <f>IF('!I'!$G153,'!I'!J153,"")</f>
        <v/>
      </c>
    </row>
    <row r="151" spans="1:3" x14ac:dyDescent="0.25">
      <c r="A151" s="1" t="str">
        <f>IF('!I'!$G154,'!I'!H154,"")</f>
        <v/>
      </c>
      <c r="B151" s="1" t="str">
        <f>IF('!I'!$G154,'!I'!I154,"")</f>
        <v/>
      </c>
      <c r="C151" s="1" t="str">
        <f>IF('!I'!$G154,'!I'!J154,"")</f>
        <v/>
      </c>
    </row>
    <row r="152" spans="1:3" x14ac:dyDescent="0.25">
      <c r="A152" s="1" t="str">
        <f>IF('!I'!$G155,'!I'!H155,"")</f>
        <v/>
      </c>
      <c r="B152" s="1" t="str">
        <f>IF('!I'!$G155,'!I'!I155,"")</f>
        <v/>
      </c>
      <c r="C152" s="1" t="str">
        <f>IF('!I'!$G155,'!I'!J155,"")</f>
        <v/>
      </c>
    </row>
    <row r="153" spans="1:3" x14ac:dyDescent="0.25">
      <c r="A153" s="1" t="str">
        <f>IF('!I'!$G156,'!I'!H156,"")</f>
        <v/>
      </c>
      <c r="B153" s="1" t="str">
        <f>IF('!I'!$G156,'!I'!I156,"")</f>
        <v/>
      </c>
      <c r="C153" s="1" t="str">
        <f>IF('!I'!$G156,'!I'!J156,"")</f>
        <v/>
      </c>
    </row>
    <row r="154" spans="1:3" x14ac:dyDescent="0.25">
      <c r="A154" s="1" t="str">
        <f>IF('!I'!$G157,'!I'!H157,"")</f>
        <v/>
      </c>
      <c r="B154" s="1" t="str">
        <f>IF('!I'!$G157,'!I'!I157,"")</f>
        <v/>
      </c>
      <c r="C154" s="1" t="str">
        <f>IF('!I'!$G157,'!I'!J157,"")</f>
        <v/>
      </c>
    </row>
    <row r="155" spans="1:3" x14ac:dyDescent="0.25">
      <c r="A155" s="1" t="str">
        <f>IF('!I'!$G158,'!I'!H158,"")</f>
        <v/>
      </c>
      <c r="B155" s="1" t="str">
        <f>IF('!I'!$G158,'!I'!I158,"")</f>
        <v/>
      </c>
      <c r="C155" s="1" t="str">
        <f>IF('!I'!$G158,'!I'!J158,"")</f>
        <v/>
      </c>
    </row>
    <row r="156" spans="1:3" x14ac:dyDescent="0.25">
      <c r="A156" s="1" t="str">
        <f>IF('!I'!$G159,'!I'!H159,"")</f>
        <v/>
      </c>
      <c r="B156" s="1" t="str">
        <f>IF('!I'!$G159,'!I'!I159,"")</f>
        <v/>
      </c>
      <c r="C156" s="1" t="str">
        <f>IF('!I'!$G159,'!I'!J159,"")</f>
        <v/>
      </c>
    </row>
    <row r="157" spans="1:3" x14ac:dyDescent="0.25">
      <c r="A157" s="1" t="str">
        <f>IF('!I'!$G160,'!I'!H160,"")</f>
        <v/>
      </c>
      <c r="B157" s="1" t="str">
        <f>IF('!I'!$G160,'!I'!I160,"")</f>
        <v/>
      </c>
      <c r="C157" s="1" t="str">
        <f>IF('!I'!$G160,'!I'!J160,"")</f>
        <v/>
      </c>
    </row>
    <row r="158" spans="1:3" x14ac:dyDescent="0.25">
      <c r="A158" s="1" t="str">
        <f>IF('!I'!$G161,'!I'!H161,"")</f>
        <v/>
      </c>
      <c r="B158" s="1" t="str">
        <f>IF('!I'!$G161,'!I'!I161,"")</f>
        <v/>
      </c>
      <c r="C158" s="1" t="str">
        <f>IF('!I'!$G161,'!I'!J161,"")</f>
        <v/>
      </c>
    </row>
    <row r="159" spans="1:3" x14ac:dyDescent="0.25">
      <c r="A159" s="1" t="str">
        <f>IF('!I'!$G162,'!I'!H162,"")</f>
        <v/>
      </c>
      <c r="B159" s="1" t="str">
        <f>IF('!I'!$G162,'!I'!I162,"")</f>
        <v/>
      </c>
      <c r="C159" s="1" t="str">
        <f>IF('!I'!$G162,'!I'!J162,"")</f>
        <v/>
      </c>
    </row>
    <row r="160" spans="1:3" x14ac:dyDescent="0.25">
      <c r="A160" s="1" t="str">
        <f>IF('!I'!$G163,'!I'!H163,"")</f>
        <v/>
      </c>
      <c r="B160" s="1" t="str">
        <f>IF('!I'!$G163,'!I'!I163,"")</f>
        <v/>
      </c>
      <c r="C160" s="1" t="str">
        <f>IF('!I'!$G163,'!I'!J163,"")</f>
        <v/>
      </c>
    </row>
    <row r="161" spans="1:3" x14ac:dyDescent="0.25">
      <c r="A161" s="1" t="str">
        <f>IF('!I'!$G164,'!I'!H164,"")</f>
        <v/>
      </c>
      <c r="B161" s="1" t="str">
        <f>IF('!I'!$G164,'!I'!I164,"")</f>
        <v/>
      </c>
      <c r="C161" s="1" t="str">
        <f>IF('!I'!$G164,'!I'!J164,"")</f>
        <v/>
      </c>
    </row>
    <row r="162" spans="1:3" x14ac:dyDescent="0.25">
      <c r="A162" s="1" t="str">
        <f>IF('!I'!$G165,'!I'!H165,"")</f>
        <v/>
      </c>
      <c r="B162" s="1" t="str">
        <f>IF('!I'!$G165,'!I'!I165,"")</f>
        <v/>
      </c>
      <c r="C162" s="1" t="str">
        <f>IF('!I'!$G165,'!I'!J165,"")</f>
        <v/>
      </c>
    </row>
    <row r="163" spans="1:3" x14ac:dyDescent="0.25">
      <c r="A163" s="1" t="str">
        <f>IF('!I'!$G166,'!I'!H166,"")</f>
        <v/>
      </c>
      <c r="B163" s="1" t="str">
        <f>IF('!I'!$G166,'!I'!I166,"")</f>
        <v/>
      </c>
      <c r="C163" s="1" t="str">
        <f>IF('!I'!$G166,'!I'!J166,"")</f>
        <v/>
      </c>
    </row>
    <row r="164" spans="1:3" x14ac:dyDescent="0.25">
      <c r="A164" s="1" t="str">
        <f>IF('!I'!$G167,'!I'!H167,"")</f>
        <v/>
      </c>
      <c r="B164" s="1" t="str">
        <f>IF('!I'!$G167,'!I'!I167,"")</f>
        <v/>
      </c>
      <c r="C164" s="1" t="str">
        <f>IF('!I'!$G167,'!I'!J167,"")</f>
        <v/>
      </c>
    </row>
    <row r="165" spans="1:3" x14ac:dyDescent="0.25">
      <c r="A165" s="1" t="str">
        <f>IF('!I'!$G168,'!I'!H168,"")</f>
        <v/>
      </c>
      <c r="B165" s="1" t="str">
        <f>IF('!I'!$G168,'!I'!I168,"")</f>
        <v/>
      </c>
      <c r="C165" s="1" t="str">
        <f>IF('!I'!$G168,'!I'!J168,"")</f>
        <v/>
      </c>
    </row>
    <row r="166" spans="1:3" x14ac:dyDescent="0.25">
      <c r="A166" s="1" t="str">
        <f>IF('!I'!$G169,'!I'!H169,"")</f>
        <v/>
      </c>
      <c r="B166" s="1" t="str">
        <f>IF('!I'!$G169,'!I'!I169,"")</f>
        <v/>
      </c>
      <c r="C166" s="1" t="str">
        <f>IF('!I'!$G169,'!I'!J169,"")</f>
        <v/>
      </c>
    </row>
    <row r="167" spans="1:3" x14ac:dyDescent="0.25">
      <c r="A167" s="1" t="str">
        <f>IF('!I'!$G170,'!I'!H170,"")</f>
        <v/>
      </c>
      <c r="B167" s="1" t="str">
        <f>IF('!I'!$G170,'!I'!I170,"")</f>
        <v/>
      </c>
      <c r="C167" s="1" t="str">
        <f>IF('!I'!$G170,'!I'!J170,"")</f>
        <v/>
      </c>
    </row>
    <row r="168" spans="1:3" x14ac:dyDescent="0.25">
      <c r="A168" s="1" t="str">
        <f>IF('!I'!$G171,'!I'!H171,"")</f>
        <v/>
      </c>
      <c r="B168" s="1" t="str">
        <f>IF('!I'!$G171,'!I'!I171,"")</f>
        <v/>
      </c>
      <c r="C168" s="1" t="str">
        <f>IF('!I'!$G171,'!I'!J171,"")</f>
        <v/>
      </c>
    </row>
    <row r="169" spans="1:3" x14ac:dyDescent="0.25">
      <c r="A169" s="1" t="str">
        <f>IF('!I'!$G172,'!I'!H172,"")</f>
        <v/>
      </c>
      <c r="B169" s="1" t="str">
        <f>IF('!I'!$G172,'!I'!I172,"")</f>
        <v/>
      </c>
      <c r="C169" s="1" t="str">
        <f>IF('!I'!$G172,'!I'!J172,"")</f>
        <v/>
      </c>
    </row>
    <row r="170" spans="1:3" x14ac:dyDescent="0.25">
      <c r="A170" s="1" t="str">
        <f>IF('!I'!$G173,'!I'!H173,"")</f>
        <v/>
      </c>
      <c r="B170" s="1" t="str">
        <f>IF('!I'!$G173,'!I'!I173,"")</f>
        <v/>
      </c>
      <c r="C170" s="1" t="str">
        <f>IF('!I'!$G173,'!I'!J173,"")</f>
        <v/>
      </c>
    </row>
    <row r="171" spans="1:3" x14ac:dyDescent="0.25">
      <c r="A171" s="1" t="str">
        <f>IF('!I'!$G174,'!I'!H174,"")</f>
        <v/>
      </c>
      <c r="B171" s="1" t="str">
        <f>IF('!I'!$G174,'!I'!I174,"")</f>
        <v/>
      </c>
      <c r="C171" s="1" t="str">
        <f>IF('!I'!$G174,'!I'!J174,"")</f>
        <v/>
      </c>
    </row>
    <row r="172" spans="1:3" x14ac:dyDescent="0.25">
      <c r="A172" s="1" t="str">
        <f>IF('!I'!$G175,'!I'!H175,"")</f>
        <v/>
      </c>
      <c r="B172" s="1" t="str">
        <f>IF('!I'!$G175,'!I'!I175,"")</f>
        <v/>
      </c>
      <c r="C172" s="1" t="str">
        <f>IF('!I'!$G175,'!I'!J175,"")</f>
        <v/>
      </c>
    </row>
    <row r="173" spans="1:3" x14ac:dyDescent="0.25">
      <c r="A173" s="1" t="str">
        <f>IF('!I'!$G176,'!I'!H176,"")</f>
        <v/>
      </c>
      <c r="B173" s="1" t="str">
        <f>IF('!I'!$G176,'!I'!I176,"")</f>
        <v/>
      </c>
      <c r="C173" s="1" t="str">
        <f>IF('!I'!$G176,'!I'!J176,"")</f>
        <v/>
      </c>
    </row>
    <row r="174" spans="1:3" x14ac:dyDescent="0.25">
      <c r="A174" s="1" t="str">
        <f>IF('!I'!$G177,'!I'!H177,"")</f>
        <v/>
      </c>
      <c r="B174" s="1" t="str">
        <f>IF('!I'!$G177,'!I'!I177,"")</f>
        <v/>
      </c>
      <c r="C174" s="1" t="str">
        <f>IF('!I'!$G177,'!I'!J177,"")</f>
        <v/>
      </c>
    </row>
    <row r="175" spans="1:3" x14ac:dyDescent="0.25">
      <c r="A175" s="1" t="str">
        <f>IF('!I'!$G178,'!I'!H178,"")</f>
        <v/>
      </c>
      <c r="B175" s="1" t="str">
        <f>IF('!I'!$G178,'!I'!I178,"")</f>
        <v/>
      </c>
      <c r="C175" s="1" t="str">
        <f>IF('!I'!$G178,'!I'!J178,"")</f>
        <v/>
      </c>
    </row>
    <row r="176" spans="1:3" x14ac:dyDescent="0.25">
      <c r="A176" s="1" t="str">
        <f>IF('!I'!$G179,'!I'!H179,"")</f>
        <v/>
      </c>
      <c r="B176" s="1" t="str">
        <f>IF('!I'!$G179,'!I'!I179,"")</f>
        <v/>
      </c>
      <c r="C176" s="1" t="str">
        <f>IF('!I'!$G179,'!I'!J179,"")</f>
        <v/>
      </c>
    </row>
    <row r="177" spans="1:3" x14ac:dyDescent="0.25">
      <c r="A177" s="1" t="str">
        <f>IF('!I'!$G180,'!I'!H180,"")</f>
        <v/>
      </c>
      <c r="B177" s="1" t="str">
        <f>IF('!I'!$G180,'!I'!I180,"")</f>
        <v/>
      </c>
      <c r="C177" s="1" t="str">
        <f>IF('!I'!$G180,'!I'!J180,"")</f>
        <v/>
      </c>
    </row>
    <row r="178" spans="1:3" x14ac:dyDescent="0.25">
      <c r="A178" s="1" t="str">
        <f>IF('!I'!$G181,'!I'!H181,"")</f>
        <v/>
      </c>
      <c r="B178" s="1" t="str">
        <f>IF('!I'!$G181,'!I'!I181,"")</f>
        <v/>
      </c>
      <c r="C178" s="1" t="str">
        <f>IF('!I'!$G181,'!I'!J181,"")</f>
        <v/>
      </c>
    </row>
    <row r="179" spans="1:3" x14ac:dyDescent="0.25">
      <c r="A179" s="1" t="str">
        <f>IF('!I'!$G182,'!I'!H182,"")</f>
        <v/>
      </c>
      <c r="B179" s="1" t="str">
        <f>IF('!I'!$G182,'!I'!I182,"")</f>
        <v/>
      </c>
      <c r="C179" s="1" t="str">
        <f>IF('!I'!$G182,'!I'!J182,"")</f>
        <v/>
      </c>
    </row>
    <row r="180" spans="1:3" x14ac:dyDescent="0.25">
      <c r="A180" s="1" t="str">
        <f>IF('!I'!$G183,'!I'!H183,"")</f>
        <v/>
      </c>
      <c r="B180" s="1" t="str">
        <f>IF('!I'!$G183,'!I'!I183,"")</f>
        <v/>
      </c>
      <c r="C180" s="1" t="str">
        <f>IF('!I'!$G183,'!I'!J183,"")</f>
        <v/>
      </c>
    </row>
    <row r="181" spans="1:3" x14ac:dyDescent="0.25">
      <c r="A181" s="1" t="str">
        <f>IF('!I'!$G184,'!I'!H184,"")</f>
        <v/>
      </c>
      <c r="B181" s="1" t="str">
        <f>IF('!I'!$G184,'!I'!I184,"")</f>
        <v/>
      </c>
      <c r="C181" s="1" t="str">
        <f>IF('!I'!$G184,'!I'!J184,"")</f>
        <v/>
      </c>
    </row>
    <row r="182" spans="1:3" x14ac:dyDescent="0.25">
      <c r="A182" s="1" t="str">
        <f>IF('!I'!$G185,'!I'!H185,"")</f>
        <v/>
      </c>
      <c r="B182" s="1" t="str">
        <f>IF('!I'!$G185,'!I'!I185,"")</f>
        <v/>
      </c>
      <c r="C182" s="1" t="str">
        <f>IF('!I'!$G185,'!I'!J185,"")</f>
        <v/>
      </c>
    </row>
    <row r="183" spans="1:3" x14ac:dyDescent="0.25">
      <c r="A183" s="1" t="str">
        <f>IF('!I'!$G186,'!I'!H186,"")</f>
        <v/>
      </c>
      <c r="B183" s="1" t="str">
        <f>IF('!I'!$G186,'!I'!I186,"")</f>
        <v/>
      </c>
      <c r="C183" s="1" t="str">
        <f>IF('!I'!$G186,'!I'!J186,"")</f>
        <v/>
      </c>
    </row>
    <row r="184" spans="1:3" x14ac:dyDescent="0.25">
      <c r="A184" s="1" t="str">
        <f>IF('!I'!$G187,'!I'!H187,"")</f>
        <v/>
      </c>
      <c r="B184" s="1" t="str">
        <f>IF('!I'!$G187,'!I'!I187,"")</f>
        <v/>
      </c>
      <c r="C184" s="1" t="str">
        <f>IF('!I'!$G187,'!I'!J187,"")</f>
        <v/>
      </c>
    </row>
    <row r="185" spans="1:3" x14ac:dyDescent="0.25">
      <c r="A185" s="1" t="str">
        <f>IF('!I'!$G188,'!I'!H188,"")</f>
        <v/>
      </c>
      <c r="B185" s="1" t="str">
        <f>IF('!I'!$G188,'!I'!I188,"")</f>
        <v/>
      </c>
      <c r="C185" s="1" t="str">
        <f>IF('!I'!$G188,'!I'!J188,"")</f>
        <v/>
      </c>
    </row>
    <row r="186" spans="1:3" x14ac:dyDescent="0.25">
      <c r="A186" s="1" t="str">
        <f>IF('!I'!$G189,'!I'!H189,"")</f>
        <v/>
      </c>
      <c r="B186" s="1" t="str">
        <f>IF('!I'!$G189,'!I'!I189,"")</f>
        <v/>
      </c>
      <c r="C186" s="1" t="str">
        <f>IF('!I'!$G189,'!I'!J189,"")</f>
        <v/>
      </c>
    </row>
    <row r="187" spans="1:3" x14ac:dyDescent="0.25">
      <c r="A187" s="1" t="str">
        <f>IF('!I'!$G190,'!I'!H190,"")</f>
        <v/>
      </c>
      <c r="B187" s="1" t="str">
        <f>IF('!I'!$G190,'!I'!I190,"")</f>
        <v/>
      </c>
      <c r="C187" s="1" t="str">
        <f>IF('!I'!$G190,'!I'!J190,"")</f>
        <v/>
      </c>
    </row>
    <row r="188" spans="1:3" x14ac:dyDescent="0.25">
      <c r="A188" s="1" t="str">
        <f>IF('!I'!$G191,'!I'!H191,"")</f>
        <v/>
      </c>
      <c r="B188" s="1" t="str">
        <f>IF('!I'!$G191,'!I'!I191,"")</f>
        <v/>
      </c>
      <c r="C188" s="1" t="str">
        <f>IF('!I'!$G191,'!I'!J191,"")</f>
        <v/>
      </c>
    </row>
    <row r="189" spans="1:3" x14ac:dyDescent="0.25">
      <c r="A189" s="1" t="str">
        <f>IF('!I'!$G192,'!I'!H192,"")</f>
        <v/>
      </c>
      <c r="B189" s="1" t="str">
        <f>IF('!I'!$G192,'!I'!I192,"")</f>
        <v/>
      </c>
      <c r="C189" s="1" t="str">
        <f>IF('!I'!$G192,'!I'!J192,"")</f>
        <v/>
      </c>
    </row>
    <row r="190" spans="1:3" x14ac:dyDescent="0.25">
      <c r="A190" s="1" t="str">
        <f>IF('!I'!$G193,'!I'!H193,"")</f>
        <v/>
      </c>
      <c r="B190" s="1" t="str">
        <f>IF('!I'!$G193,'!I'!I193,"")</f>
        <v/>
      </c>
      <c r="C190" s="1" t="str">
        <f>IF('!I'!$G193,'!I'!J193,"")</f>
        <v/>
      </c>
    </row>
    <row r="191" spans="1:3" x14ac:dyDescent="0.25">
      <c r="A191" s="1" t="str">
        <f>IF('!I'!$G194,'!I'!H194,"")</f>
        <v/>
      </c>
      <c r="B191" s="1" t="str">
        <f>IF('!I'!$G194,'!I'!I194,"")</f>
        <v/>
      </c>
      <c r="C191" s="1" t="str">
        <f>IF('!I'!$G194,'!I'!J194,"")</f>
        <v/>
      </c>
    </row>
    <row r="192" spans="1:3" x14ac:dyDescent="0.25">
      <c r="A192" s="1" t="str">
        <f>IF('!I'!$G195,'!I'!H195,"")</f>
        <v/>
      </c>
      <c r="B192" s="1" t="str">
        <f>IF('!I'!$G195,'!I'!I195,"")</f>
        <v/>
      </c>
      <c r="C192" s="1" t="str">
        <f>IF('!I'!$G195,'!I'!J195,"")</f>
        <v/>
      </c>
    </row>
    <row r="193" spans="1:3" x14ac:dyDescent="0.25">
      <c r="A193" s="1" t="str">
        <f>IF('!I'!$G196,'!I'!H196,"")</f>
        <v/>
      </c>
      <c r="B193" s="1" t="str">
        <f>IF('!I'!$G196,'!I'!I196,"")</f>
        <v/>
      </c>
      <c r="C193" s="1" t="str">
        <f>IF('!I'!$G196,'!I'!J196,"")</f>
        <v/>
      </c>
    </row>
    <row r="194" spans="1:3" x14ac:dyDescent="0.25">
      <c r="A194" s="1" t="str">
        <f>IF('!I'!$G197,'!I'!H197,"")</f>
        <v/>
      </c>
      <c r="B194" s="1" t="str">
        <f>IF('!I'!$G197,'!I'!I197,"")</f>
        <v/>
      </c>
      <c r="C194" s="1" t="str">
        <f>IF('!I'!$G197,'!I'!J197,"")</f>
        <v/>
      </c>
    </row>
    <row r="195" spans="1:3" x14ac:dyDescent="0.25">
      <c r="A195" s="1" t="str">
        <f>IF('!I'!$G198,'!I'!H198,"")</f>
        <v/>
      </c>
      <c r="B195" s="1" t="str">
        <f>IF('!I'!$G198,'!I'!I198,"")</f>
        <v/>
      </c>
      <c r="C195" s="1" t="str">
        <f>IF('!I'!$G198,'!I'!J198,"")</f>
        <v/>
      </c>
    </row>
    <row r="196" spans="1:3" x14ac:dyDescent="0.25">
      <c r="A196" s="1" t="str">
        <f>IF('!I'!$G199,'!I'!H199,"")</f>
        <v/>
      </c>
      <c r="B196" s="1" t="str">
        <f>IF('!I'!$G199,'!I'!I199,"")</f>
        <v/>
      </c>
      <c r="C196" s="1" t="str">
        <f>IF('!I'!$G199,'!I'!J199,"")</f>
        <v/>
      </c>
    </row>
    <row r="197" spans="1:3" x14ac:dyDescent="0.25">
      <c r="A197" s="1" t="str">
        <f>IF('!I'!$G200,'!I'!H200,"")</f>
        <v/>
      </c>
      <c r="B197" s="1" t="str">
        <f>IF('!I'!$G200,'!I'!I200,"")</f>
        <v/>
      </c>
      <c r="C197" s="1" t="str">
        <f>IF('!I'!$G200,'!I'!J200,"")</f>
        <v/>
      </c>
    </row>
    <row r="198" spans="1:3" x14ac:dyDescent="0.25">
      <c r="A198" s="1" t="str">
        <f>IF('!I'!$G201,'!I'!H201,"")</f>
        <v/>
      </c>
      <c r="B198" s="1" t="str">
        <f>IF('!I'!$G201,'!I'!I201,"")</f>
        <v/>
      </c>
      <c r="C198" s="1" t="str">
        <f>IF('!I'!$G201,'!I'!J201,"")</f>
        <v/>
      </c>
    </row>
    <row r="199" spans="1:3" x14ac:dyDescent="0.25">
      <c r="A199" s="1" t="str">
        <f>IF('!I'!$G202,'!I'!H202,"")</f>
        <v/>
      </c>
      <c r="B199" s="1" t="str">
        <f>IF('!I'!$G202,'!I'!I202,"")</f>
        <v/>
      </c>
      <c r="C199" s="1" t="str">
        <f>IF('!I'!$G202,'!I'!J202,"")</f>
        <v/>
      </c>
    </row>
    <row r="200" spans="1:3" x14ac:dyDescent="0.25">
      <c r="A200" s="1" t="str">
        <f>IF('!I'!$G203,'!I'!H203,"")</f>
        <v/>
      </c>
      <c r="B200" s="1" t="str">
        <f>IF('!I'!$G203,'!I'!I203,"")</f>
        <v/>
      </c>
      <c r="C200" s="1" t="str">
        <f>IF('!I'!$G203,'!I'!J203,"")</f>
        <v/>
      </c>
    </row>
    <row r="201" spans="1:3" x14ac:dyDescent="0.25">
      <c r="A201" s="1" t="str">
        <f>IF('!I'!$G204,'!I'!H204,"")</f>
        <v/>
      </c>
      <c r="B201" s="1" t="str">
        <f>IF('!I'!$G204,'!I'!I204,"")</f>
        <v/>
      </c>
      <c r="C201" s="1" t="str">
        <f>IF('!I'!$G204,'!I'!J204,"")</f>
        <v/>
      </c>
    </row>
    <row r="202" spans="1:3" x14ac:dyDescent="0.25">
      <c r="A202" s="1" t="str">
        <f>IF('!I'!$G205,'!I'!H205,"")</f>
        <v/>
      </c>
      <c r="B202" s="1" t="str">
        <f>IF('!I'!$G205,'!I'!I205,"")</f>
        <v/>
      </c>
      <c r="C202" s="1" t="str">
        <f>IF('!I'!$G205,'!I'!J205,"")</f>
        <v/>
      </c>
    </row>
    <row r="203" spans="1:3" x14ac:dyDescent="0.25">
      <c r="A203" s="1" t="str">
        <f>IF('!I'!$G206,'!I'!H206,"")</f>
        <v/>
      </c>
      <c r="B203" s="1" t="str">
        <f>IF('!I'!$G206,'!I'!I206,"")</f>
        <v/>
      </c>
      <c r="C203" s="1" t="str">
        <f>IF('!I'!$G206,'!I'!J206,"")</f>
        <v/>
      </c>
    </row>
    <row r="204" spans="1:3" x14ac:dyDescent="0.25">
      <c r="A204" s="1" t="str">
        <f>IF('!I'!$G207,'!I'!H207,"")</f>
        <v/>
      </c>
      <c r="B204" s="1" t="str">
        <f>IF('!I'!$G207,'!I'!I207,"")</f>
        <v/>
      </c>
      <c r="C204" s="1" t="str">
        <f>IF('!I'!$G207,'!I'!J207,"")</f>
        <v/>
      </c>
    </row>
    <row r="205" spans="1:3" x14ac:dyDescent="0.25">
      <c r="A205" s="1" t="str">
        <f>IF('!I'!$G208,'!I'!H208,"")</f>
        <v/>
      </c>
      <c r="B205" s="1" t="str">
        <f>IF('!I'!$G208,'!I'!I208,"")</f>
        <v/>
      </c>
      <c r="C205" s="1" t="str">
        <f>IF('!I'!$G208,'!I'!J208,"")</f>
        <v/>
      </c>
    </row>
    <row r="206" spans="1:3" x14ac:dyDescent="0.25">
      <c r="A206" s="1" t="str">
        <f>IF('!I'!$G209,'!I'!H209,"")</f>
        <v/>
      </c>
      <c r="B206" s="1" t="str">
        <f>IF('!I'!$G209,'!I'!I209,"")</f>
        <v/>
      </c>
      <c r="C206" s="1" t="str">
        <f>IF('!I'!$G209,'!I'!J209,"")</f>
        <v/>
      </c>
    </row>
    <row r="207" spans="1:3" x14ac:dyDescent="0.25">
      <c r="A207" s="1" t="str">
        <f>IF('!I'!$G210,'!I'!H210,"")</f>
        <v/>
      </c>
      <c r="B207" s="1" t="str">
        <f>IF('!I'!$G210,'!I'!I210,"")</f>
        <v/>
      </c>
      <c r="C207" s="1" t="str">
        <f>IF('!I'!$G210,'!I'!J210,"")</f>
        <v/>
      </c>
    </row>
    <row r="208" spans="1:3" x14ac:dyDescent="0.25">
      <c r="A208" s="1" t="str">
        <f>IF('!I'!$G211,'!I'!H211,"")</f>
        <v/>
      </c>
      <c r="B208" s="1" t="str">
        <f>IF('!I'!$G211,'!I'!I211,"")</f>
        <v/>
      </c>
      <c r="C208" s="1" t="str">
        <f>IF('!I'!$G211,'!I'!J211,"")</f>
        <v/>
      </c>
    </row>
    <row r="209" spans="1:3" x14ac:dyDescent="0.25">
      <c r="A209" s="1" t="str">
        <f>IF('!I'!$G212,'!I'!H212,"")</f>
        <v/>
      </c>
      <c r="B209" s="1" t="str">
        <f>IF('!I'!$G212,'!I'!I212,"")</f>
        <v/>
      </c>
      <c r="C209" s="1" t="str">
        <f>IF('!I'!$G212,'!I'!J212,"")</f>
        <v/>
      </c>
    </row>
    <row r="210" spans="1:3" x14ac:dyDescent="0.25">
      <c r="A210" s="1" t="str">
        <f>IF('!I'!$G213,'!I'!H213,"")</f>
        <v/>
      </c>
      <c r="B210" s="1" t="str">
        <f>IF('!I'!$G213,'!I'!I213,"")</f>
        <v/>
      </c>
      <c r="C210" s="1" t="str">
        <f>IF('!I'!$G213,'!I'!J213,"")</f>
        <v/>
      </c>
    </row>
    <row r="211" spans="1:3" x14ac:dyDescent="0.25">
      <c r="A211" s="1" t="str">
        <f>IF('!I'!$G214,'!I'!H214,"")</f>
        <v/>
      </c>
      <c r="B211" s="1" t="str">
        <f>IF('!I'!$G214,'!I'!I214,"")</f>
        <v/>
      </c>
      <c r="C211" s="1" t="str">
        <f>IF('!I'!$G214,'!I'!J214,"")</f>
        <v/>
      </c>
    </row>
    <row r="212" spans="1:3" x14ac:dyDescent="0.25">
      <c r="A212" s="1" t="str">
        <f>IF('!I'!$G215,'!I'!H215,"")</f>
        <v/>
      </c>
      <c r="B212" s="1" t="str">
        <f>IF('!I'!$G215,'!I'!I215,"")</f>
        <v/>
      </c>
      <c r="C212" s="1" t="str">
        <f>IF('!I'!$G215,'!I'!J215,"")</f>
        <v/>
      </c>
    </row>
    <row r="213" spans="1:3" x14ac:dyDescent="0.25">
      <c r="A213" s="1" t="str">
        <f>IF('!I'!$G216,'!I'!H216,"")</f>
        <v/>
      </c>
      <c r="B213" s="1" t="str">
        <f>IF('!I'!$G216,'!I'!I216,"")</f>
        <v/>
      </c>
      <c r="C213" s="1" t="str">
        <f>IF('!I'!$G216,'!I'!J216,"")</f>
        <v/>
      </c>
    </row>
    <row r="214" spans="1:3" x14ac:dyDescent="0.25">
      <c r="A214" s="1" t="str">
        <f>IF('!I'!$G217,'!I'!H217,"")</f>
        <v/>
      </c>
      <c r="B214" s="1" t="str">
        <f>IF('!I'!$G217,'!I'!I217,"")</f>
        <v/>
      </c>
      <c r="C214" s="1" t="str">
        <f>IF('!I'!$G217,'!I'!J217,"")</f>
        <v/>
      </c>
    </row>
    <row r="215" spans="1:3" x14ac:dyDescent="0.25">
      <c r="A215" s="1" t="str">
        <f>IF('!I'!$G218,'!I'!H218,"")</f>
        <v/>
      </c>
      <c r="B215" s="1" t="str">
        <f>IF('!I'!$G218,'!I'!I218,"")</f>
        <v/>
      </c>
      <c r="C215" s="1" t="str">
        <f>IF('!I'!$G218,'!I'!J218,"")</f>
        <v/>
      </c>
    </row>
    <row r="216" spans="1:3" x14ac:dyDescent="0.25">
      <c r="A216" s="1" t="str">
        <f>IF('!I'!$G219,'!I'!H219,"")</f>
        <v/>
      </c>
      <c r="B216" s="1" t="str">
        <f>IF('!I'!$G219,'!I'!I219,"")</f>
        <v/>
      </c>
      <c r="C216" s="1" t="str">
        <f>IF('!I'!$G219,'!I'!J219,"")</f>
        <v/>
      </c>
    </row>
    <row r="217" spans="1:3" x14ac:dyDescent="0.25">
      <c r="A217" s="1" t="str">
        <f>IF('!I'!$G220,'!I'!H220,"")</f>
        <v/>
      </c>
      <c r="B217" s="1" t="str">
        <f>IF('!I'!$G220,'!I'!I220,"")</f>
        <v/>
      </c>
      <c r="C217" s="1" t="str">
        <f>IF('!I'!$G220,'!I'!J220,"")</f>
        <v/>
      </c>
    </row>
    <row r="218" spans="1:3" x14ac:dyDescent="0.25">
      <c r="A218" s="1" t="str">
        <f>IF('!I'!$G221,'!I'!H221,"")</f>
        <v/>
      </c>
      <c r="B218" s="1" t="str">
        <f>IF('!I'!$G221,'!I'!I221,"")</f>
        <v/>
      </c>
      <c r="C218" s="1" t="str">
        <f>IF('!I'!$G221,'!I'!J221,"")</f>
        <v/>
      </c>
    </row>
    <row r="219" spans="1:3" x14ac:dyDescent="0.25">
      <c r="A219" s="1" t="str">
        <f>IF('!I'!$G222,'!I'!H222,"")</f>
        <v/>
      </c>
      <c r="B219" s="1" t="str">
        <f>IF('!I'!$G222,'!I'!I222,"")</f>
        <v/>
      </c>
      <c r="C219" s="1" t="str">
        <f>IF('!I'!$G222,'!I'!J222,"")</f>
        <v/>
      </c>
    </row>
    <row r="220" spans="1:3" x14ac:dyDescent="0.25">
      <c r="A220" s="1" t="str">
        <f>IF('!I'!$G223,'!I'!H223,"")</f>
        <v/>
      </c>
      <c r="B220" s="1" t="str">
        <f>IF('!I'!$G223,'!I'!I223,"")</f>
        <v/>
      </c>
      <c r="C220" s="1" t="str">
        <f>IF('!I'!$G223,'!I'!J223,"")</f>
        <v/>
      </c>
    </row>
    <row r="221" spans="1:3" x14ac:dyDescent="0.25">
      <c r="A221" s="1" t="str">
        <f>IF('!I'!$G224,'!I'!H224,"")</f>
        <v/>
      </c>
      <c r="B221" s="1" t="str">
        <f>IF('!I'!$G224,'!I'!I224,"")</f>
        <v/>
      </c>
      <c r="C221" s="1" t="str">
        <f>IF('!I'!$G224,'!I'!J224,"")</f>
        <v/>
      </c>
    </row>
    <row r="222" spans="1:3" x14ac:dyDescent="0.25">
      <c r="A222" s="1" t="str">
        <f>IF('!I'!$G225,'!I'!H225,"")</f>
        <v/>
      </c>
      <c r="B222" s="1" t="str">
        <f>IF('!I'!$G225,'!I'!I225,"")</f>
        <v/>
      </c>
      <c r="C222" s="1" t="str">
        <f>IF('!I'!$G225,'!I'!J225,"")</f>
        <v/>
      </c>
    </row>
    <row r="223" spans="1:3" x14ac:dyDescent="0.25">
      <c r="A223" s="1" t="str">
        <f>IF('!I'!$G226,'!I'!H226,"")</f>
        <v/>
      </c>
      <c r="B223" s="1" t="str">
        <f>IF('!I'!$G226,'!I'!I226,"")</f>
        <v/>
      </c>
      <c r="C223" s="1" t="str">
        <f>IF('!I'!$G226,'!I'!J226,"")</f>
        <v/>
      </c>
    </row>
    <row r="224" spans="1:3" x14ac:dyDescent="0.25">
      <c r="A224" s="1" t="str">
        <f>IF('!I'!$G227,'!I'!H227,"")</f>
        <v/>
      </c>
      <c r="B224" s="1" t="str">
        <f>IF('!I'!$G227,'!I'!I227,"")</f>
        <v/>
      </c>
      <c r="C224" s="1" t="str">
        <f>IF('!I'!$G227,'!I'!J227,"")</f>
        <v/>
      </c>
    </row>
    <row r="225" spans="1:3" x14ac:dyDescent="0.25">
      <c r="A225" s="1" t="str">
        <f>IF('!I'!$G228,'!I'!H228,"")</f>
        <v/>
      </c>
      <c r="B225" s="1" t="str">
        <f>IF('!I'!$G228,'!I'!I228,"")</f>
        <v/>
      </c>
      <c r="C225" s="1" t="str">
        <f>IF('!I'!$G228,'!I'!J228,"")</f>
        <v/>
      </c>
    </row>
    <row r="226" spans="1:3" x14ac:dyDescent="0.25">
      <c r="A226" s="1" t="str">
        <f>IF('!I'!$G229,'!I'!H229,"")</f>
        <v/>
      </c>
      <c r="B226" s="1" t="str">
        <f>IF('!I'!$G229,'!I'!I229,"")</f>
        <v/>
      </c>
      <c r="C226" s="1" t="str">
        <f>IF('!I'!$G229,'!I'!J229,"")</f>
        <v/>
      </c>
    </row>
    <row r="227" spans="1:3" x14ac:dyDescent="0.25">
      <c r="A227" s="1" t="str">
        <f>IF('!I'!$G230,'!I'!H230,"")</f>
        <v/>
      </c>
      <c r="B227" s="1" t="str">
        <f>IF('!I'!$G230,'!I'!I230,"")</f>
        <v/>
      </c>
      <c r="C227" s="1" t="str">
        <f>IF('!I'!$G230,'!I'!J230,"")</f>
        <v/>
      </c>
    </row>
    <row r="228" spans="1:3" x14ac:dyDescent="0.25">
      <c r="A228" s="1" t="str">
        <f>IF('!I'!$G231,'!I'!H231,"")</f>
        <v/>
      </c>
      <c r="B228" s="1" t="str">
        <f>IF('!I'!$G231,'!I'!I231,"")</f>
        <v/>
      </c>
      <c r="C228" s="1" t="str">
        <f>IF('!I'!$G231,'!I'!J231,"")</f>
        <v/>
      </c>
    </row>
    <row r="229" spans="1:3" x14ac:dyDescent="0.25">
      <c r="A229" s="1" t="str">
        <f>IF('!I'!$G232,'!I'!H232,"")</f>
        <v/>
      </c>
      <c r="B229" s="1" t="str">
        <f>IF('!I'!$G232,'!I'!I232,"")</f>
        <v/>
      </c>
      <c r="C229" s="1" t="str">
        <f>IF('!I'!$G232,'!I'!J232,"")</f>
        <v/>
      </c>
    </row>
    <row r="230" spans="1:3" x14ac:dyDescent="0.25">
      <c r="A230" s="1" t="str">
        <f>IF('!I'!$G233,'!I'!H233,"")</f>
        <v/>
      </c>
      <c r="B230" s="1" t="str">
        <f>IF('!I'!$G233,'!I'!I233,"")</f>
        <v/>
      </c>
      <c r="C230" s="1" t="str">
        <f>IF('!I'!$G233,'!I'!J233,"")</f>
        <v/>
      </c>
    </row>
    <row r="231" spans="1:3" x14ac:dyDescent="0.25">
      <c r="A231" s="1" t="str">
        <f>IF('!I'!$G234,'!I'!H234,"")</f>
        <v/>
      </c>
      <c r="B231" s="1" t="str">
        <f>IF('!I'!$G234,'!I'!I234,"")</f>
        <v/>
      </c>
      <c r="C231" s="1" t="str">
        <f>IF('!I'!$G234,'!I'!J234,"")</f>
        <v/>
      </c>
    </row>
    <row r="232" spans="1:3" x14ac:dyDescent="0.25">
      <c r="A232" s="1" t="str">
        <f>IF('!I'!$G235,'!I'!H235,"")</f>
        <v/>
      </c>
      <c r="B232" s="1" t="str">
        <f>IF('!I'!$G235,'!I'!I235,"")</f>
        <v/>
      </c>
      <c r="C232" s="1" t="str">
        <f>IF('!I'!$G235,'!I'!J235,"")</f>
        <v/>
      </c>
    </row>
    <row r="233" spans="1:3" x14ac:dyDescent="0.25">
      <c r="A233" s="1" t="str">
        <f>IF('!I'!$G236,'!I'!H236,"")</f>
        <v/>
      </c>
      <c r="B233" s="1" t="str">
        <f>IF('!I'!$G236,'!I'!I236,"")</f>
        <v/>
      </c>
      <c r="C233" s="1" t="str">
        <f>IF('!I'!$G236,'!I'!J236,"")</f>
        <v/>
      </c>
    </row>
    <row r="234" spans="1:3" x14ac:dyDescent="0.25">
      <c r="A234" s="1" t="str">
        <f>IF('!I'!$G237,'!I'!H237,"")</f>
        <v/>
      </c>
      <c r="B234" s="1" t="str">
        <f>IF('!I'!$G237,'!I'!I237,"")</f>
        <v/>
      </c>
      <c r="C234" s="1" t="str">
        <f>IF('!I'!$G237,'!I'!J237,"")</f>
        <v/>
      </c>
    </row>
    <row r="235" spans="1:3" x14ac:dyDescent="0.25">
      <c r="A235" s="1" t="str">
        <f>IF('!I'!$G238,'!I'!H238,"")</f>
        <v/>
      </c>
      <c r="B235" s="1" t="str">
        <f>IF('!I'!$G238,'!I'!I238,"")</f>
        <v/>
      </c>
      <c r="C235" s="1" t="str">
        <f>IF('!I'!$G238,'!I'!J238,"")</f>
        <v/>
      </c>
    </row>
    <row r="236" spans="1:3" x14ac:dyDescent="0.25">
      <c r="A236" s="1" t="str">
        <f>IF('!I'!$G239,'!I'!H239,"")</f>
        <v/>
      </c>
      <c r="B236" s="1" t="str">
        <f>IF('!I'!$G239,'!I'!I239,"")</f>
        <v/>
      </c>
      <c r="C236" s="1" t="str">
        <f>IF('!I'!$G239,'!I'!J239,"")</f>
        <v/>
      </c>
    </row>
    <row r="237" spans="1:3" x14ac:dyDescent="0.25">
      <c r="A237" s="1" t="str">
        <f>IF('!I'!$G240,'!I'!H240,"")</f>
        <v/>
      </c>
      <c r="B237" s="1" t="str">
        <f>IF('!I'!$G240,'!I'!I240,"")</f>
        <v/>
      </c>
      <c r="C237" s="1" t="str">
        <f>IF('!I'!$G240,'!I'!J240,"")</f>
        <v/>
      </c>
    </row>
    <row r="238" spans="1:3" x14ac:dyDescent="0.25">
      <c r="A238" s="1" t="str">
        <f>IF('!I'!$G241,'!I'!H241,"")</f>
        <v/>
      </c>
      <c r="B238" s="1" t="str">
        <f>IF('!I'!$G241,'!I'!I241,"")</f>
        <v/>
      </c>
      <c r="C238" s="1" t="str">
        <f>IF('!I'!$G241,'!I'!J241,"")</f>
        <v/>
      </c>
    </row>
    <row r="239" spans="1:3" x14ac:dyDescent="0.25">
      <c r="A239" s="1" t="str">
        <f>IF('!I'!$G242,'!I'!H242,"")</f>
        <v/>
      </c>
      <c r="B239" s="1" t="str">
        <f>IF('!I'!$G242,'!I'!I242,"")</f>
        <v/>
      </c>
      <c r="C239" s="1" t="str">
        <f>IF('!I'!$G242,'!I'!J242,"")</f>
        <v/>
      </c>
    </row>
    <row r="240" spans="1:3" x14ac:dyDescent="0.25">
      <c r="A240" s="1" t="str">
        <f>IF('!I'!$G243,'!I'!H243,"")</f>
        <v/>
      </c>
      <c r="B240" s="1" t="str">
        <f>IF('!I'!$G243,'!I'!I243,"")</f>
        <v/>
      </c>
      <c r="C240" s="1" t="str">
        <f>IF('!I'!$G243,'!I'!J243,"")</f>
        <v/>
      </c>
    </row>
    <row r="241" spans="1:3" x14ac:dyDescent="0.25">
      <c r="A241" s="1" t="str">
        <f>IF('!I'!$G244,'!I'!H244,"")</f>
        <v/>
      </c>
      <c r="B241" s="1" t="str">
        <f>IF('!I'!$G244,'!I'!I244,"")</f>
        <v/>
      </c>
      <c r="C241" s="1" t="str">
        <f>IF('!I'!$G244,'!I'!J244,"")</f>
        <v/>
      </c>
    </row>
    <row r="242" spans="1:3" x14ac:dyDescent="0.25">
      <c r="A242" s="1" t="str">
        <f>IF('!I'!$G245,'!I'!H245,"")</f>
        <v/>
      </c>
      <c r="B242" s="1" t="str">
        <f>IF('!I'!$G245,'!I'!I245,"")</f>
        <v/>
      </c>
      <c r="C242" s="1" t="str">
        <f>IF('!I'!$G245,'!I'!J245,"")</f>
        <v/>
      </c>
    </row>
    <row r="243" spans="1:3" x14ac:dyDescent="0.25">
      <c r="A243" s="1" t="str">
        <f>IF('!I'!$G246,'!I'!H246,"")</f>
        <v/>
      </c>
      <c r="B243" s="1" t="str">
        <f>IF('!I'!$G246,'!I'!I246,"")</f>
        <v/>
      </c>
      <c r="C243" s="1" t="str">
        <f>IF('!I'!$G246,'!I'!J246,"")</f>
        <v/>
      </c>
    </row>
    <row r="244" spans="1:3" x14ac:dyDescent="0.25">
      <c r="A244" s="1" t="str">
        <f>IF('!I'!$G247,'!I'!H247,"")</f>
        <v/>
      </c>
      <c r="B244" s="1" t="str">
        <f>IF('!I'!$G247,'!I'!I247,"")</f>
        <v/>
      </c>
      <c r="C244" s="1" t="str">
        <f>IF('!I'!$G247,'!I'!J247,"")</f>
        <v/>
      </c>
    </row>
    <row r="245" spans="1:3" x14ac:dyDescent="0.25">
      <c r="A245" s="1" t="str">
        <f>IF('!I'!$G248,'!I'!H248,"")</f>
        <v/>
      </c>
      <c r="B245" s="1" t="str">
        <f>IF('!I'!$G248,'!I'!I248,"")</f>
        <v/>
      </c>
      <c r="C245" s="1" t="str">
        <f>IF('!I'!$G248,'!I'!J248,"")</f>
        <v/>
      </c>
    </row>
    <row r="246" spans="1:3" x14ac:dyDescent="0.25">
      <c r="A246" s="1" t="str">
        <f>IF('!I'!$G249,'!I'!H249,"")</f>
        <v/>
      </c>
      <c r="B246" s="1" t="str">
        <f>IF('!I'!$G249,'!I'!I249,"")</f>
        <v/>
      </c>
      <c r="C246" s="1" t="str">
        <f>IF('!I'!$G249,'!I'!J249,"")</f>
        <v/>
      </c>
    </row>
    <row r="247" spans="1:3" x14ac:dyDescent="0.25">
      <c r="A247" s="1" t="str">
        <f>IF('!I'!$G250,'!I'!H250,"")</f>
        <v/>
      </c>
      <c r="B247" s="1" t="str">
        <f>IF('!I'!$G250,'!I'!I250,"")</f>
        <v/>
      </c>
      <c r="C247" s="1" t="str">
        <f>IF('!I'!$G250,'!I'!J250,"")</f>
        <v/>
      </c>
    </row>
    <row r="248" spans="1:3" x14ac:dyDescent="0.25">
      <c r="A248" s="1" t="str">
        <f>IF('!I'!$G251,'!I'!H251,"")</f>
        <v/>
      </c>
      <c r="B248" s="1" t="str">
        <f>IF('!I'!$G251,'!I'!I251,"")</f>
        <v/>
      </c>
      <c r="C248" s="1" t="str">
        <f>IF('!I'!$G251,'!I'!J251,"")</f>
        <v/>
      </c>
    </row>
    <row r="249" spans="1:3" x14ac:dyDescent="0.25">
      <c r="A249" s="1" t="str">
        <f>IF('!I'!$G252,'!I'!H252,"")</f>
        <v/>
      </c>
      <c r="B249" s="1" t="str">
        <f>IF('!I'!$G252,'!I'!I252,"")</f>
        <v/>
      </c>
      <c r="C249" s="1" t="str">
        <f>IF('!I'!$G252,'!I'!J252,"")</f>
        <v/>
      </c>
    </row>
    <row r="250" spans="1:3" x14ac:dyDescent="0.25">
      <c r="A250" s="1" t="str">
        <f>IF('!I'!$G253,'!I'!H253,"")</f>
        <v/>
      </c>
      <c r="B250" s="1" t="str">
        <f>IF('!I'!$G253,'!I'!I253,"")</f>
        <v/>
      </c>
      <c r="C250" s="1" t="str">
        <f>IF('!I'!$G253,'!I'!J253,"")</f>
        <v/>
      </c>
    </row>
    <row r="251" spans="1:3" x14ac:dyDescent="0.25">
      <c r="A251" s="1" t="str">
        <f>IF('!I'!$G254,'!I'!H254,"")</f>
        <v/>
      </c>
      <c r="B251" s="1" t="str">
        <f>IF('!I'!$G254,'!I'!I254,"")</f>
        <v/>
      </c>
      <c r="C251" s="1" t="str">
        <f>IF('!I'!$G254,'!I'!J254,"")</f>
        <v/>
      </c>
    </row>
    <row r="252" spans="1:3" x14ac:dyDescent="0.25">
      <c r="A252" s="1" t="str">
        <f>IF('!I'!$G255,'!I'!H255,"")</f>
        <v/>
      </c>
      <c r="B252" s="1" t="str">
        <f>IF('!I'!$G255,'!I'!I255,"")</f>
        <v/>
      </c>
      <c r="C252" s="1" t="str">
        <f>IF('!I'!$G255,'!I'!J255,"")</f>
        <v/>
      </c>
    </row>
    <row r="253" spans="1:3" x14ac:dyDescent="0.25">
      <c r="A253" s="1" t="str">
        <f>IF('!I'!$G256,'!I'!H256,"")</f>
        <v/>
      </c>
      <c r="B253" s="1" t="str">
        <f>IF('!I'!$G256,'!I'!I256,"")</f>
        <v/>
      </c>
      <c r="C253" s="1" t="str">
        <f>IF('!I'!$G256,'!I'!J256,"")</f>
        <v/>
      </c>
    </row>
    <row r="254" spans="1:3" x14ac:dyDescent="0.25">
      <c r="A254" s="1" t="str">
        <f>IF('!I'!$G257,'!I'!H257,"")</f>
        <v/>
      </c>
      <c r="B254" s="1" t="str">
        <f>IF('!I'!$G257,'!I'!I257,"")</f>
        <v/>
      </c>
      <c r="C254" s="1" t="str">
        <f>IF('!I'!$G257,'!I'!J257,"")</f>
        <v/>
      </c>
    </row>
    <row r="255" spans="1:3" x14ac:dyDescent="0.25">
      <c r="A255" s="1" t="str">
        <f>IF('!I'!$G258,'!I'!H258,"")</f>
        <v/>
      </c>
      <c r="B255" s="1" t="str">
        <f>IF('!I'!$G258,'!I'!I258,"")</f>
        <v/>
      </c>
      <c r="C255" s="1" t="str">
        <f>IF('!I'!$G258,'!I'!J258,"")</f>
        <v/>
      </c>
    </row>
    <row r="256" spans="1:3" x14ac:dyDescent="0.25">
      <c r="A256" s="1" t="str">
        <f>IF('!I'!$G259,'!I'!H259,"")</f>
        <v/>
      </c>
      <c r="B256" s="1" t="str">
        <f>IF('!I'!$G259,'!I'!I259,"")</f>
        <v/>
      </c>
      <c r="C256" s="1" t="str">
        <f>IF('!I'!$G259,'!I'!J259,"")</f>
        <v/>
      </c>
    </row>
    <row r="257" spans="1:3" x14ac:dyDescent="0.25">
      <c r="A257" s="1" t="str">
        <f>IF('!I'!$G260,'!I'!H260,"")</f>
        <v/>
      </c>
      <c r="B257" s="1" t="str">
        <f>IF('!I'!$G260,'!I'!I260,"")</f>
        <v/>
      </c>
      <c r="C257" s="1" t="str">
        <f>IF('!I'!$G260,'!I'!J260,"")</f>
        <v/>
      </c>
    </row>
    <row r="258" spans="1:3" x14ac:dyDescent="0.25">
      <c r="A258" s="1" t="str">
        <f>IF('!I'!$G261,'!I'!H261,"")</f>
        <v/>
      </c>
      <c r="B258" s="1" t="str">
        <f>IF('!I'!$G261,'!I'!I261,"")</f>
        <v/>
      </c>
      <c r="C258" s="1" t="str">
        <f>IF('!I'!$G261,'!I'!J261,"")</f>
        <v/>
      </c>
    </row>
    <row r="259" spans="1:3" x14ac:dyDescent="0.25">
      <c r="A259" s="1" t="str">
        <f>IF('!I'!$G262,'!I'!H262,"")</f>
        <v/>
      </c>
      <c r="B259" s="1" t="str">
        <f>IF('!I'!$G262,'!I'!I262,"")</f>
        <v/>
      </c>
      <c r="C259" s="1" t="str">
        <f>IF('!I'!$G262,'!I'!J262,"")</f>
        <v/>
      </c>
    </row>
    <row r="260" spans="1:3" x14ac:dyDescent="0.25">
      <c r="A260" s="1" t="str">
        <f>IF('!I'!$G263,'!I'!H263,"")</f>
        <v/>
      </c>
      <c r="B260" s="1" t="str">
        <f>IF('!I'!$G263,'!I'!I263,"")</f>
        <v/>
      </c>
      <c r="C260" s="1" t="str">
        <f>IF('!I'!$G263,'!I'!J263,"")</f>
        <v/>
      </c>
    </row>
    <row r="261" spans="1:3" x14ac:dyDescent="0.25">
      <c r="A261" s="1" t="str">
        <f>IF('!I'!$G264,'!I'!H264,"")</f>
        <v/>
      </c>
      <c r="B261" s="1" t="str">
        <f>IF('!I'!$G264,'!I'!I264,"")</f>
        <v/>
      </c>
      <c r="C261" s="1" t="str">
        <f>IF('!I'!$G264,'!I'!J264,"")</f>
        <v/>
      </c>
    </row>
    <row r="262" spans="1:3" x14ac:dyDescent="0.25">
      <c r="A262" s="1" t="str">
        <f>IF('!I'!$G265,'!I'!H265,"")</f>
        <v/>
      </c>
      <c r="B262" s="1" t="str">
        <f>IF('!I'!$G265,'!I'!I265,"")</f>
        <v/>
      </c>
      <c r="C262" s="1" t="str">
        <f>IF('!I'!$G265,'!I'!J265,"")</f>
        <v/>
      </c>
    </row>
    <row r="263" spans="1:3" x14ac:dyDescent="0.25">
      <c r="A263" s="1" t="str">
        <f>IF('!I'!$G266,'!I'!H266,"")</f>
        <v/>
      </c>
      <c r="B263" s="1" t="str">
        <f>IF('!I'!$G266,'!I'!I266,"")</f>
        <v/>
      </c>
      <c r="C263" s="1" t="str">
        <f>IF('!I'!$G266,'!I'!J266,"")</f>
        <v/>
      </c>
    </row>
    <row r="264" spans="1:3" x14ac:dyDescent="0.25">
      <c r="A264" s="1" t="str">
        <f>IF('!I'!$G267,'!I'!H267,"")</f>
        <v/>
      </c>
      <c r="B264" s="1" t="str">
        <f>IF('!I'!$G267,'!I'!I267,"")</f>
        <v/>
      </c>
      <c r="C264" s="1" t="str">
        <f>IF('!I'!$G267,'!I'!J267,"")</f>
        <v/>
      </c>
    </row>
    <row r="265" spans="1:3" x14ac:dyDescent="0.25">
      <c r="A265" s="1" t="str">
        <f>IF('!I'!$G268,'!I'!H268,"")</f>
        <v/>
      </c>
      <c r="B265" s="1" t="str">
        <f>IF('!I'!$G268,'!I'!I268,"")</f>
        <v/>
      </c>
      <c r="C265" s="1" t="str">
        <f>IF('!I'!$G268,'!I'!J268,"")</f>
        <v/>
      </c>
    </row>
    <row r="266" spans="1:3" x14ac:dyDescent="0.25">
      <c r="A266" s="1" t="str">
        <f>IF('!I'!$G269,'!I'!H269,"")</f>
        <v/>
      </c>
      <c r="B266" s="1" t="str">
        <f>IF('!I'!$G269,'!I'!I269,"")</f>
        <v/>
      </c>
      <c r="C266" s="1" t="str">
        <f>IF('!I'!$G269,'!I'!J269,"")</f>
        <v/>
      </c>
    </row>
    <row r="267" spans="1:3" x14ac:dyDescent="0.25">
      <c r="A267" s="1" t="str">
        <f>IF('!I'!$G270,'!I'!H270,"")</f>
        <v/>
      </c>
      <c r="B267" s="1" t="str">
        <f>IF('!I'!$G270,'!I'!I270,"")</f>
        <v/>
      </c>
      <c r="C267" s="1" t="str">
        <f>IF('!I'!$G270,'!I'!J270,"")</f>
        <v/>
      </c>
    </row>
    <row r="268" spans="1:3" x14ac:dyDescent="0.25">
      <c r="A268" s="1" t="str">
        <f>IF('!I'!$G271,'!I'!H271,"")</f>
        <v/>
      </c>
      <c r="B268" s="1" t="str">
        <f>IF('!I'!$G271,'!I'!I271,"")</f>
        <v/>
      </c>
      <c r="C268" s="1" t="str">
        <f>IF('!I'!$G271,'!I'!J271,"")</f>
        <v/>
      </c>
    </row>
    <row r="269" spans="1:3" x14ac:dyDescent="0.25">
      <c r="A269" s="1" t="str">
        <f>IF('!I'!$G272,'!I'!H272,"")</f>
        <v/>
      </c>
      <c r="B269" s="1" t="str">
        <f>IF('!I'!$G272,'!I'!I272,"")</f>
        <v/>
      </c>
      <c r="C269" s="1" t="str">
        <f>IF('!I'!$G272,'!I'!J272,"")</f>
        <v/>
      </c>
    </row>
    <row r="270" spans="1:3" x14ac:dyDescent="0.25">
      <c r="A270" s="1" t="str">
        <f>IF('!I'!$G273,'!I'!H273,"")</f>
        <v/>
      </c>
      <c r="B270" s="1" t="str">
        <f>IF('!I'!$G273,'!I'!I273,"")</f>
        <v/>
      </c>
      <c r="C270" s="1" t="str">
        <f>IF('!I'!$G273,'!I'!J273,"")</f>
        <v/>
      </c>
    </row>
    <row r="271" spans="1:3" x14ac:dyDescent="0.25">
      <c r="A271" s="1" t="str">
        <f>IF('!I'!$G274,'!I'!H274,"")</f>
        <v/>
      </c>
      <c r="B271" s="1" t="str">
        <f>IF('!I'!$G274,'!I'!I274,"")</f>
        <v/>
      </c>
      <c r="C271" s="1" t="str">
        <f>IF('!I'!$G274,'!I'!J274,"")</f>
        <v/>
      </c>
    </row>
    <row r="272" spans="1:3" x14ac:dyDescent="0.25">
      <c r="A272" s="1" t="str">
        <f>IF('!I'!$G275,'!I'!H275,"")</f>
        <v/>
      </c>
      <c r="B272" s="1" t="str">
        <f>IF('!I'!$G275,'!I'!I275,"")</f>
        <v/>
      </c>
      <c r="C272" s="1" t="str">
        <f>IF('!I'!$G275,'!I'!J275,"")</f>
        <v/>
      </c>
    </row>
    <row r="273" spans="1:3" x14ac:dyDescent="0.25">
      <c r="A273" s="1" t="str">
        <f>IF('!I'!$G276,'!I'!H276,"")</f>
        <v/>
      </c>
      <c r="B273" s="1" t="str">
        <f>IF('!I'!$G276,'!I'!I276,"")</f>
        <v/>
      </c>
      <c r="C273" s="1" t="str">
        <f>IF('!I'!$G276,'!I'!J276,"")</f>
        <v/>
      </c>
    </row>
    <row r="274" spans="1:3" x14ac:dyDescent="0.25">
      <c r="A274" s="1" t="str">
        <f>IF('!I'!$G277,'!I'!H277,"")</f>
        <v/>
      </c>
      <c r="B274" s="1" t="str">
        <f>IF('!I'!$G277,'!I'!I277,"")</f>
        <v/>
      </c>
      <c r="C274" s="1" t="str">
        <f>IF('!I'!$G277,'!I'!J277,"")</f>
        <v/>
      </c>
    </row>
    <row r="275" spans="1:3" x14ac:dyDescent="0.25">
      <c r="A275" s="1" t="str">
        <f>IF('!I'!$G278,'!I'!H278,"")</f>
        <v/>
      </c>
      <c r="B275" s="1" t="str">
        <f>IF('!I'!$G278,'!I'!I278,"")</f>
        <v/>
      </c>
      <c r="C275" s="1" t="str">
        <f>IF('!I'!$G278,'!I'!J278,"")</f>
        <v/>
      </c>
    </row>
    <row r="276" spans="1:3" x14ac:dyDescent="0.25">
      <c r="A276" s="1" t="str">
        <f>IF('!I'!$G279,'!I'!H279,"")</f>
        <v/>
      </c>
      <c r="B276" s="1" t="str">
        <f>IF('!I'!$G279,'!I'!I279,"")</f>
        <v/>
      </c>
      <c r="C276" s="1" t="str">
        <f>IF('!I'!$G279,'!I'!J279,"")</f>
        <v/>
      </c>
    </row>
    <row r="277" spans="1:3" x14ac:dyDescent="0.25">
      <c r="A277" s="1" t="str">
        <f>IF('!I'!$G280,'!I'!H280,"")</f>
        <v/>
      </c>
      <c r="B277" s="1" t="str">
        <f>IF('!I'!$G280,'!I'!I280,"")</f>
        <v/>
      </c>
      <c r="C277" s="1" t="str">
        <f>IF('!I'!$G280,'!I'!J280,"")</f>
        <v/>
      </c>
    </row>
    <row r="278" spans="1:3" x14ac:dyDescent="0.25">
      <c r="A278" s="1" t="str">
        <f>IF('!I'!$G281,'!I'!H281,"")</f>
        <v/>
      </c>
      <c r="B278" s="1" t="str">
        <f>IF('!I'!$G281,'!I'!I281,"")</f>
        <v/>
      </c>
      <c r="C278" s="1" t="str">
        <f>IF('!I'!$G281,'!I'!J281,"")</f>
        <v/>
      </c>
    </row>
    <row r="279" spans="1:3" x14ac:dyDescent="0.25">
      <c r="A279" s="1" t="str">
        <f>IF('!I'!$G282,'!I'!H282,"")</f>
        <v/>
      </c>
      <c r="B279" s="1" t="str">
        <f>IF('!I'!$G282,'!I'!I282,"")</f>
        <v/>
      </c>
      <c r="C279" s="1" t="str">
        <f>IF('!I'!$G282,'!I'!J282,"")</f>
        <v/>
      </c>
    </row>
    <row r="280" spans="1:3" x14ac:dyDescent="0.25">
      <c r="A280" s="1" t="str">
        <f>IF('!I'!$G283,'!I'!H283,"")</f>
        <v/>
      </c>
      <c r="B280" s="1" t="str">
        <f>IF('!I'!$G283,'!I'!I283,"")</f>
        <v/>
      </c>
      <c r="C280" s="1" t="str">
        <f>IF('!I'!$G283,'!I'!J283,"")</f>
        <v/>
      </c>
    </row>
    <row r="281" spans="1:3" x14ac:dyDescent="0.25">
      <c r="A281" s="1" t="str">
        <f>IF('!I'!$G284,'!I'!H284,"")</f>
        <v/>
      </c>
      <c r="B281" s="1" t="str">
        <f>IF('!I'!$G284,'!I'!I284,"")</f>
        <v/>
      </c>
      <c r="C281" s="1" t="str">
        <f>IF('!I'!$G284,'!I'!J284,"")</f>
        <v/>
      </c>
    </row>
    <row r="282" spans="1:3" x14ac:dyDescent="0.25">
      <c r="A282" s="1" t="str">
        <f>IF('!I'!$G285,'!I'!H285,"")</f>
        <v/>
      </c>
      <c r="B282" s="1" t="str">
        <f>IF('!I'!$G285,'!I'!I285,"")</f>
        <v/>
      </c>
      <c r="C282" s="1" t="str">
        <f>IF('!I'!$G285,'!I'!J285,"")</f>
        <v/>
      </c>
    </row>
    <row r="283" spans="1:3" x14ac:dyDescent="0.25">
      <c r="A283" s="1" t="str">
        <f>IF('!I'!$G286,'!I'!H286,"")</f>
        <v/>
      </c>
      <c r="B283" s="1" t="str">
        <f>IF('!I'!$G286,'!I'!I286,"")</f>
        <v/>
      </c>
      <c r="C283" s="1" t="str">
        <f>IF('!I'!$G286,'!I'!J286,"")</f>
        <v/>
      </c>
    </row>
    <row r="284" spans="1:3" x14ac:dyDescent="0.25">
      <c r="A284" s="1" t="str">
        <f>IF('!I'!$G287,'!I'!H287,"")</f>
        <v/>
      </c>
      <c r="B284" s="1" t="str">
        <f>IF('!I'!$G287,'!I'!I287,"")</f>
        <v/>
      </c>
      <c r="C284" s="1" t="str">
        <f>IF('!I'!$G287,'!I'!J287,"")</f>
        <v/>
      </c>
    </row>
    <row r="285" spans="1:3" x14ac:dyDescent="0.25">
      <c r="A285" s="1" t="str">
        <f>IF('!I'!$G288,'!I'!H288,"")</f>
        <v/>
      </c>
      <c r="B285" s="1" t="str">
        <f>IF('!I'!$G288,'!I'!I288,"")</f>
        <v/>
      </c>
      <c r="C285" s="1" t="str">
        <f>IF('!I'!$G288,'!I'!J288,"")</f>
        <v/>
      </c>
    </row>
    <row r="286" spans="1:3" x14ac:dyDescent="0.25">
      <c r="A286" s="1" t="str">
        <f>IF('!I'!$G289,'!I'!H289,"")</f>
        <v/>
      </c>
      <c r="B286" s="1" t="str">
        <f>IF('!I'!$G289,'!I'!I289,"")</f>
        <v/>
      </c>
      <c r="C286" s="1" t="str">
        <f>IF('!I'!$G289,'!I'!J289,"")</f>
        <v/>
      </c>
    </row>
    <row r="287" spans="1:3" x14ac:dyDescent="0.25">
      <c r="A287" s="1" t="str">
        <f>IF('!I'!$G290,'!I'!H290,"")</f>
        <v/>
      </c>
      <c r="B287" s="1" t="str">
        <f>IF('!I'!$G290,'!I'!I290,"")</f>
        <v/>
      </c>
      <c r="C287" s="1" t="str">
        <f>IF('!I'!$G290,'!I'!J290,"")</f>
        <v/>
      </c>
    </row>
    <row r="288" spans="1:3" x14ac:dyDescent="0.25">
      <c r="A288" s="1" t="str">
        <f>IF('!I'!$G291,'!I'!H291,"")</f>
        <v/>
      </c>
      <c r="B288" s="1" t="str">
        <f>IF('!I'!$G291,'!I'!I291,"")</f>
        <v/>
      </c>
      <c r="C288" s="1" t="str">
        <f>IF('!I'!$G291,'!I'!J291,"")</f>
        <v/>
      </c>
    </row>
    <row r="289" spans="1:3" x14ac:dyDescent="0.25">
      <c r="A289" s="1" t="str">
        <f>IF('!I'!$G292,'!I'!H292,"")</f>
        <v/>
      </c>
      <c r="B289" s="1" t="str">
        <f>IF('!I'!$G292,'!I'!I292,"")</f>
        <v/>
      </c>
      <c r="C289" s="1" t="str">
        <f>IF('!I'!$G292,'!I'!J292,"")</f>
        <v/>
      </c>
    </row>
    <row r="290" spans="1:3" x14ac:dyDescent="0.25">
      <c r="A290" s="1" t="str">
        <f>IF('!I'!$G293,'!I'!H293,"")</f>
        <v/>
      </c>
      <c r="B290" s="1" t="str">
        <f>IF('!I'!$G293,'!I'!I293,"")</f>
        <v/>
      </c>
      <c r="C290" s="1" t="str">
        <f>IF('!I'!$G293,'!I'!J293,"")</f>
        <v/>
      </c>
    </row>
    <row r="291" spans="1:3" x14ac:dyDescent="0.25">
      <c r="A291" s="1" t="str">
        <f>IF('!I'!$G294,'!I'!H294,"")</f>
        <v/>
      </c>
      <c r="B291" s="1" t="str">
        <f>IF('!I'!$G294,'!I'!I294,"")</f>
        <v/>
      </c>
      <c r="C291" s="1" t="str">
        <f>IF('!I'!$G294,'!I'!J294,"")</f>
        <v/>
      </c>
    </row>
    <row r="292" spans="1:3" x14ac:dyDescent="0.25">
      <c r="A292" s="1" t="str">
        <f>IF('!I'!$G295,'!I'!H295,"")</f>
        <v/>
      </c>
      <c r="B292" s="1" t="str">
        <f>IF('!I'!$G295,'!I'!I295,"")</f>
        <v/>
      </c>
      <c r="C292" s="1" t="str">
        <f>IF('!I'!$G295,'!I'!J295,"")</f>
        <v/>
      </c>
    </row>
    <row r="293" spans="1:3" x14ac:dyDescent="0.25">
      <c r="A293" s="1" t="str">
        <f>IF('!I'!$G296,'!I'!H296,"")</f>
        <v/>
      </c>
      <c r="B293" s="1" t="str">
        <f>IF('!I'!$G296,'!I'!I296,"")</f>
        <v/>
      </c>
      <c r="C293" s="1" t="str">
        <f>IF('!I'!$G296,'!I'!J296,"")</f>
        <v/>
      </c>
    </row>
    <row r="294" spans="1:3" x14ac:dyDescent="0.25">
      <c r="A294" s="1" t="str">
        <f>IF('!I'!$G297,'!I'!H297,"")</f>
        <v/>
      </c>
      <c r="B294" s="1" t="str">
        <f>IF('!I'!$G297,'!I'!I297,"")</f>
        <v/>
      </c>
      <c r="C294" s="1" t="str">
        <f>IF('!I'!$G297,'!I'!J297,"")</f>
        <v/>
      </c>
    </row>
    <row r="295" spans="1:3" x14ac:dyDescent="0.25">
      <c r="A295" s="1" t="str">
        <f>IF('!I'!$G298,'!I'!H298,"")</f>
        <v/>
      </c>
      <c r="B295" s="1" t="str">
        <f>IF('!I'!$G298,'!I'!I298,"")</f>
        <v/>
      </c>
      <c r="C295" s="1" t="str">
        <f>IF('!I'!$G298,'!I'!J298,"")</f>
        <v/>
      </c>
    </row>
    <row r="296" spans="1:3" x14ac:dyDescent="0.25">
      <c r="A296" s="1" t="str">
        <f>IF('!I'!$G299,'!I'!H299,"")</f>
        <v/>
      </c>
      <c r="B296" s="1" t="str">
        <f>IF('!I'!$G299,'!I'!I299,"")</f>
        <v/>
      </c>
      <c r="C296" s="1" t="str">
        <f>IF('!I'!$G299,'!I'!J299,"")</f>
        <v/>
      </c>
    </row>
    <row r="297" spans="1:3" x14ac:dyDescent="0.25">
      <c r="A297" s="1" t="str">
        <f>IF('!I'!$G300,'!I'!H300,"")</f>
        <v/>
      </c>
      <c r="B297" s="1" t="str">
        <f>IF('!I'!$G300,'!I'!I300,"")</f>
        <v/>
      </c>
      <c r="C297" s="1" t="str">
        <f>IF('!I'!$G300,'!I'!J300,"")</f>
        <v/>
      </c>
    </row>
    <row r="298" spans="1:3" x14ac:dyDescent="0.25">
      <c r="A298" s="1" t="str">
        <f>IF('!I'!$G301,'!I'!H301,"")</f>
        <v/>
      </c>
      <c r="B298" s="1" t="str">
        <f>IF('!I'!$G301,'!I'!I301,"")</f>
        <v/>
      </c>
      <c r="C298" s="1" t="str">
        <f>IF('!I'!$G301,'!I'!J301,"")</f>
        <v/>
      </c>
    </row>
    <row r="299" spans="1:3" x14ac:dyDescent="0.25">
      <c r="A299" s="1" t="str">
        <f>IF('!I'!$G302,'!I'!H302,"")</f>
        <v/>
      </c>
      <c r="B299" s="1" t="str">
        <f>IF('!I'!$G302,'!I'!I302,"")</f>
        <v/>
      </c>
      <c r="C299" s="1" t="str">
        <f>IF('!I'!$G302,'!I'!J302,"")</f>
        <v/>
      </c>
    </row>
    <row r="300" spans="1:3" x14ac:dyDescent="0.25">
      <c r="A300" s="1" t="str">
        <f>IF('!I'!$G303,'!I'!H303,"")</f>
        <v/>
      </c>
      <c r="B300" s="1" t="str">
        <f>IF('!I'!$G303,'!I'!I303,"")</f>
        <v/>
      </c>
      <c r="C300" s="1" t="str">
        <f>IF('!I'!$G303,'!I'!J303,"")</f>
        <v/>
      </c>
    </row>
    <row r="301" spans="1:3" x14ac:dyDescent="0.25">
      <c r="A301" s="1" t="str">
        <f>IF('!I'!$G304,'!I'!H304,"")</f>
        <v/>
      </c>
      <c r="B301" s="1" t="str">
        <f>IF('!I'!$G304,'!I'!I304,"")</f>
        <v/>
      </c>
      <c r="C301" s="1" t="str">
        <f>IF('!I'!$G304,'!I'!J304,"")</f>
        <v/>
      </c>
    </row>
    <row r="302" spans="1:3" x14ac:dyDescent="0.25">
      <c r="A302" s="1" t="str">
        <f>IF(Simulación!$D338,Simulación!E338,"")</f>
        <v/>
      </c>
      <c r="B302" s="1" t="str">
        <f>IF(Simulación!$D338,Simulación!F338,"")</f>
        <v/>
      </c>
      <c r="C302" s="1" t="str">
        <f>IF(Simulación!$D338,Simulación!G338,"")</f>
        <v/>
      </c>
    </row>
    <row r="303" spans="1:3" x14ac:dyDescent="0.25">
      <c r="A303" s="1" t="str">
        <f>IF(Simulación!$D339,Simulación!E339,"")</f>
        <v/>
      </c>
      <c r="B303" s="1" t="str">
        <f>IF(Simulación!$D339,Simulación!F339,"")</f>
        <v/>
      </c>
      <c r="C303" s="1" t="str">
        <f>IF(Simulación!$D339,Simulación!G339,"")</f>
        <v/>
      </c>
    </row>
    <row r="304" spans="1:3" x14ac:dyDescent="0.25">
      <c r="A304" s="1" t="str">
        <f>IF(Simulación!$D340,Simulación!E340,"")</f>
        <v/>
      </c>
      <c r="B304" s="1" t="str">
        <f>IF(Simulación!$D340,Simulación!F340,"")</f>
        <v/>
      </c>
      <c r="C304" s="1" t="str">
        <f>IF(Simulación!$D340,Simulación!G340,"")</f>
        <v/>
      </c>
    </row>
    <row r="305" spans="1:3" x14ac:dyDescent="0.25">
      <c r="A305" s="1" t="str">
        <f>IF(Simulación!$D341,Simulación!E341,"")</f>
        <v/>
      </c>
      <c r="B305" s="1" t="str">
        <f>IF(Simulación!$D341,Simulación!F341,"")</f>
        <v/>
      </c>
      <c r="C305" s="1" t="str">
        <f>IF(Simulación!$D341,Simulación!G341,"")</f>
        <v/>
      </c>
    </row>
    <row r="306" spans="1:3" x14ac:dyDescent="0.25">
      <c r="A306" s="1" t="str">
        <f>IF(Simulación!$D342,Simulación!E342,"")</f>
        <v/>
      </c>
      <c r="B306" s="1" t="str">
        <f>IF(Simulación!$D342,Simulación!F342,"")</f>
        <v/>
      </c>
      <c r="C306" s="1" t="str">
        <f>IF(Simulación!$D342,Simulación!G342,"")</f>
        <v/>
      </c>
    </row>
    <row r="307" spans="1:3" x14ac:dyDescent="0.25">
      <c r="A307" s="1" t="str">
        <f>IF(Simulación!$D343,Simulación!E343,"")</f>
        <v/>
      </c>
      <c r="B307" s="1" t="str">
        <f>IF(Simulación!$D343,Simulación!F343,"")</f>
        <v/>
      </c>
      <c r="C307" s="1" t="str">
        <f>IF(Simulación!$D343,Simulación!G343,"")</f>
        <v/>
      </c>
    </row>
    <row r="308" spans="1:3" x14ac:dyDescent="0.25">
      <c r="A308" s="1" t="str">
        <f>IF(Simulación!$D344,Simulación!E344,"")</f>
        <v/>
      </c>
      <c r="B308" s="1" t="str">
        <f>IF(Simulación!$D344,Simulación!F344,"")</f>
        <v/>
      </c>
      <c r="C308" s="1" t="str">
        <f>IF(Simulación!$D344,Simulación!G344,"")</f>
        <v/>
      </c>
    </row>
    <row r="309" spans="1:3" x14ac:dyDescent="0.25">
      <c r="A309" s="1" t="str">
        <f>IF(Simulación!$D345,Simulación!E345,"")</f>
        <v/>
      </c>
      <c r="B309" s="1" t="str">
        <f>IF(Simulación!$D345,Simulación!F345,"")</f>
        <v/>
      </c>
      <c r="C309" s="1" t="str">
        <f>IF(Simulación!$D345,Simulación!G345,"")</f>
        <v/>
      </c>
    </row>
    <row r="310" spans="1:3" x14ac:dyDescent="0.25">
      <c r="A310" s="1" t="str">
        <f>IF(Simulación!$D346,Simulación!E346,"")</f>
        <v/>
      </c>
      <c r="B310" s="1" t="str">
        <f>IF(Simulación!$D346,Simulación!F346,"")</f>
        <v/>
      </c>
      <c r="C310" s="1" t="str">
        <f>IF(Simulación!$D346,Simulación!G346,"")</f>
        <v/>
      </c>
    </row>
    <row r="311" spans="1:3" x14ac:dyDescent="0.25">
      <c r="A311" s="1" t="str">
        <f>IF(Simulación!$D347,Simulación!E347,"")</f>
        <v/>
      </c>
      <c r="B311" s="1" t="str">
        <f>IF(Simulación!$D347,Simulación!F347,"")</f>
        <v/>
      </c>
      <c r="C311" s="1" t="str">
        <f>IF(Simulación!$D347,Simulación!G347,"")</f>
        <v/>
      </c>
    </row>
    <row r="312" spans="1:3" x14ac:dyDescent="0.25">
      <c r="A312" s="1" t="str">
        <f>IF(Simulación!$D348,Simulación!E348,"")</f>
        <v/>
      </c>
      <c r="B312" s="1" t="str">
        <f>IF(Simulación!$D348,Simulación!F348,"")</f>
        <v/>
      </c>
      <c r="C312" s="1" t="str">
        <f>IF(Simulación!$D348,Simulación!G348,"")</f>
        <v/>
      </c>
    </row>
    <row r="313" spans="1:3" x14ac:dyDescent="0.25">
      <c r="A313" s="1" t="str">
        <f>IF(Simulación!$D349,Simulación!E349,"")</f>
        <v/>
      </c>
      <c r="B313" s="1" t="str">
        <f>IF(Simulación!$D349,Simulación!F349,"")</f>
        <v/>
      </c>
      <c r="C313" s="1" t="str">
        <f>IF(Simulación!$D349,Simulación!G349,"")</f>
        <v/>
      </c>
    </row>
    <row r="314" spans="1:3" x14ac:dyDescent="0.25">
      <c r="A314" s="1" t="str">
        <f>IF(Simulación!$D350,Simulación!E350,"")</f>
        <v/>
      </c>
      <c r="B314" s="1" t="str">
        <f>IF(Simulación!$D350,Simulación!F350,"")</f>
        <v/>
      </c>
      <c r="C314" s="1" t="str">
        <f>IF(Simulación!$D350,Simulación!G350,"")</f>
        <v/>
      </c>
    </row>
    <row r="315" spans="1:3" x14ac:dyDescent="0.25">
      <c r="A315" s="1" t="str">
        <f>IF(Simulación!$D351,Simulación!E351,"")</f>
        <v/>
      </c>
      <c r="B315" s="1" t="str">
        <f>IF(Simulación!$D351,Simulación!F351,"")</f>
        <v/>
      </c>
      <c r="C315" s="1" t="str">
        <f>IF(Simulación!$D351,Simulación!G351,"")</f>
        <v/>
      </c>
    </row>
    <row r="316" spans="1:3" x14ac:dyDescent="0.25">
      <c r="A316" s="1" t="str">
        <f>IF(Simulación!$D352,Simulación!E352,"")</f>
        <v/>
      </c>
      <c r="B316" s="1" t="str">
        <f>IF(Simulación!$D352,Simulación!F352,"")</f>
        <v/>
      </c>
      <c r="C316" s="1" t="str">
        <f>IF(Simulación!$D352,Simulación!G352,"")</f>
        <v/>
      </c>
    </row>
    <row r="317" spans="1:3" x14ac:dyDescent="0.25">
      <c r="A317" s="1" t="str">
        <f>IF(Simulación!$D353,Simulación!E353,"")</f>
        <v/>
      </c>
      <c r="B317" s="1" t="str">
        <f>IF(Simulación!$D353,Simulación!F353,"")</f>
        <v/>
      </c>
      <c r="C317" s="1" t="str">
        <f>IF(Simulación!$D353,Simulación!G353,"")</f>
        <v/>
      </c>
    </row>
    <row r="318" spans="1:3" x14ac:dyDescent="0.25">
      <c r="A318" s="1" t="str">
        <f>IF(Simulación!$D354,Simulación!E354,"")</f>
        <v/>
      </c>
      <c r="B318" s="1" t="str">
        <f>IF(Simulación!$D354,Simulación!F354,"")</f>
        <v/>
      </c>
      <c r="C318" s="1" t="str">
        <f>IF(Simulación!$D354,Simulación!G354,"")</f>
        <v/>
      </c>
    </row>
    <row r="319" spans="1:3" x14ac:dyDescent="0.25">
      <c r="A319" s="1" t="str">
        <f>IF(Simulación!$D355,Simulación!E355,"")</f>
        <v/>
      </c>
      <c r="B319" s="1" t="str">
        <f>IF(Simulación!$D355,Simulación!F355,"")</f>
        <v/>
      </c>
      <c r="C319" s="1" t="str">
        <f>IF(Simulación!$D355,Simulación!G355,"")</f>
        <v/>
      </c>
    </row>
    <row r="320" spans="1:3" x14ac:dyDescent="0.25">
      <c r="A320" s="1" t="str">
        <f>IF(Simulación!$D356,Simulación!E356,"")</f>
        <v/>
      </c>
      <c r="B320" s="1" t="str">
        <f>IF(Simulación!$D356,Simulación!F356,"")</f>
        <v/>
      </c>
      <c r="C320" s="1" t="str">
        <f>IF(Simulación!$D356,Simulación!G356,"")</f>
        <v/>
      </c>
    </row>
    <row r="321" spans="1:3" x14ac:dyDescent="0.25">
      <c r="A321" s="1" t="str">
        <f>IF(Simulación!$D357,Simulación!E357,"")</f>
        <v/>
      </c>
      <c r="B321" s="1" t="str">
        <f>IF(Simulación!$D357,Simulación!F357,"")</f>
        <v/>
      </c>
      <c r="C321" s="1" t="str">
        <f>IF(Simulación!$D357,Simulación!G357,"")</f>
        <v/>
      </c>
    </row>
    <row r="322" spans="1:3" x14ac:dyDescent="0.25">
      <c r="A322" s="1" t="str">
        <f>IF(Simulación!$D358,Simulación!E358,"")</f>
        <v/>
      </c>
      <c r="B322" s="1" t="str">
        <f>IF(Simulación!$D358,Simulación!F358,"")</f>
        <v/>
      </c>
      <c r="C322" s="1" t="str">
        <f>IF(Simulación!$D358,Simulación!G358,"")</f>
        <v/>
      </c>
    </row>
    <row r="323" spans="1:3" x14ac:dyDescent="0.25">
      <c r="A323" s="1" t="str">
        <f>IF(Simulación!$D359,Simulación!E359,"")</f>
        <v/>
      </c>
      <c r="B323" s="1" t="str">
        <f>IF(Simulación!$D359,Simulación!F359,"")</f>
        <v/>
      </c>
      <c r="C323" s="1" t="str">
        <f>IF(Simulación!$D359,Simulación!G359,"")</f>
        <v/>
      </c>
    </row>
    <row r="324" spans="1:3" x14ac:dyDescent="0.25">
      <c r="A324" s="1" t="str">
        <f>IF(Simulación!$D360,Simulación!E360,"")</f>
        <v/>
      </c>
      <c r="B324" s="1" t="str">
        <f>IF(Simulación!$D360,Simulación!F360,"")</f>
        <v/>
      </c>
      <c r="C324" s="1" t="str">
        <f>IF(Simulación!$D360,Simulación!G360,"")</f>
        <v/>
      </c>
    </row>
    <row r="325" spans="1:3" x14ac:dyDescent="0.25">
      <c r="A325" s="1" t="str">
        <f>IF(Simulación!$D361,Simulación!E361,"")</f>
        <v/>
      </c>
      <c r="B325" s="1" t="str">
        <f>IF(Simulación!$D361,Simulación!F361,"")</f>
        <v/>
      </c>
      <c r="C325" s="1" t="str">
        <f>IF(Simulación!$D361,Simulación!G361,"")</f>
        <v/>
      </c>
    </row>
    <row r="326" spans="1:3" x14ac:dyDescent="0.25">
      <c r="A326" s="1" t="str">
        <f>IF(Simulación!$D362,Simulación!E362,"")</f>
        <v/>
      </c>
      <c r="B326" s="1" t="str">
        <f>IF(Simulación!$D362,Simulación!F362,"")</f>
        <v/>
      </c>
      <c r="C326" s="1" t="str">
        <f>IF(Simulación!$D362,Simulación!G362,"")</f>
        <v/>
      </c>
    </row>
    <row r="327" spans="1:3" x14ac:dyDescent="0.25">
      <c r="A327" s="1" t="str">
        <f>IF(Simulación!$D363,Simulación!E363,"")</f>
        <v/>
      </c>
      <c r="B327" s="1" t="str">
        <f>IF(Simulación!$D363,Simulación!F363,"")</f>
        <v/>
      </c>
      <c r="C327" s="1" t="str">
        <f>IF(Simulación!$D363,Simulación!G363,"")</f>
        <v/>
      </c>
    </row>
    <row r="328" spans="1:3" x14ac:dyDescent="0.25">
      <c r="A328" s="1" t="str">
        <f>IF(Simulación!$D364,Simulación!E364,"")</f>
        <v/>
      </c>
      <c r="B328" s="1" t="str">
        <f>IF(Simulación!$D364,Simulación!F364,"")</f>
        <v/>
      </c>
      <c r="C328" s="1" t="str">
        <f>IF(Simulación!$D364,Simulación!G364,"")</f>
        <v/>
      </c>
    </row>
    <row r="329" spans="1:3" x14ac:dyDescent="0.25">
      <c r="A329" s="1" t="str">
        <f>IF(Simulación!$D365,Simulación!E365,"")</f>
        <v/>
      </c>
      <c r="B329" s="1" t="str">
        <f>IF(Simulación!$D365,Simulación!F365,"")</f>
        <v/>
      </c>
      <c r="C329" s="1" t="str">
        <f>IF(Simulación!$D365,Simulación!G365,"")</f>
        <v/>
      </c>
    </row>
    <row r="330" spans="1:3" x14ac:dyDescent="0.25">
      <c r="A330" s="1" t="str">
        <f>IF(Simulación!$D366,Simulación!E366,"")</f>
        <v/>
      </c>
      <c r="B330" s="1" t="str">
        <f>IF(Simulación!$D366,Simulación!F366,"")</f>
        <v/>
      </c>
      <c r="C330" s="1" t="str">
        <f>IF(Simulación!$D366,Simulación!G366,"")</f>
        <v/>
      </c>
    </row>
    <row r="331" spans="1:3" x14ac:dyDescent="0.25">
      <c r="A331" s="1" t="str">
        <f>IF(Simulación!$D367,Simulación!E367,"")</f>
        <v/>
      </c>
      <c r="B331" s="1" t="str">
        <f>IF(Simulación!$D367,Simulación!F367,"")</f>
        <v/>
      </c>
      <c r="C331" s="1" t="str">
        <f>IF(Simulación!$D367,Simulación!G367,"")</f>
        <v/>
      </c>
    </row>
    <row r="332" spans="1:3" x14ac:dyDescent="0.25">
      <c r="A332" s="1" t="str">
        <f>IF(Simulación!$D368,Simulación!E368,"")</f>
        <v/>
      </c>
      <c r="B332" s="1" t="str">
        <f>IF(Simulación!$D368,Simulación!F368,"")</f>
        <v/>
      </c>
      <c r="C332" s="1" t="str">
        <f>IF(Simulación!$D368,Simulación!G368,"")</f>
        <v/>
      </c>
    </row>
    <row r="333" spans="1:3" x14ac:dyDescent="0.25">
      <c r="A333" s="1" t="str">
        <f>IF(Simulación!$D369,Simulación!E369,"")</f>
        <v/>
      </c>
      <c r="B333" s="1" t="str">
        <f>IF(Simulación!$D369,Simulación!F369,"")</f>
        <v/>
      </c>
      <c r="C333" s="1" t="str">
        <f>IF(Simulación!$D369,Simulación!G369,"")</f>
        <v/>
      </c>
    </row>
    <row r="334" spans="1:3" x14ac:dyDescent="0.25">
      <c r="A334" s="1" t="str">
        <f>IF(Simulación!$D370,Simulación!E370,"")</f>
        <v/>
      </c>
      <c r="B334" s="1" t="str">
        <f>IF(Simulación!$D370,Simulación!F370,"")</f>
        <v/>
      </c>
      <c r="C334" s="1" t="str">
        <f>IF(Simulación!$D370,Simulación!G370,"")</f>
        <v/>
      </c>
    </row>
    <row r="335" spans="1:3" x14ac:dyDescent="0.25">
      <c r="A335" s="1" t="str">
        <f>IF(Simulación!$D371,Simulación!E371,"")</f>
        <v/>
      </c>
      <c r="B335" s="1" t="str">
        <f>IF(Simulación!$D371,Simulación!F371,"")</f>
        <v/>
      </c>
      <c r="C335" s="1" t="str">
        <f>IF(Simulación!$D371,Simulación!G371,"")</f>
        <v/>
      </c>
    </row>
    <row r="336" spans="1:3" x14ac:dyDescent="0.25">
      <c r="A336" s="1" t="str">
        <f>IF(Simulación!$D372,Simulación!E372,"")</f>
        <v/>
      </c>
      <c r="B336" s="1" t="str">
        <f>IF(Simulación!$D372,Simulación!F372,"")</f>
        <v/>
      </c>
      <c r="C336" s="1" t="str">
        <f>IF(Simulación!$D372,Simulación!G372,"")</f>
        <v/>
      </c>
    </row>
    <row r="337" spans="1:3" x14ac:dyDescent="0.25">
      <c r="A337" s="1" t="str">
        <f>IF(Simulación!$D373,Simulación!E373,"")</f>
        <v/>
      </c>
      <c r="B337" s="1" t="str">
        <f>IF(Simulación!$D373,Simulación!F373,"")</f>
        <v/>
      </c>
      <c r="C337" s="1" t="str">
        <f>IF(Simulación!$D373,Simulación!G373,"")</f>
        <v/>
      </c>
    </row>
    <row r="338" spans="1:3" x14ac:dyDescent="0.25">
      <c r="A338" s="1" t="str">
        <f>IF(Simulación!$D374,Simulación!E374,"")</f>
        <v/>
      </c>
      <c r="B338" s="1" t="str">
        <f>IF(Simulación!$D374,Simulación!F374,"")</f>
        <v/>
      </c>
      <c r="C338" s="1" t="str">
        <f>IF(Simulación!$D374,Simulación!G374,"")</f>
        <v/>
      </c>
    </row>
    <row r="339" spans="1:3" x14ac:dyDescent="0.25">
      <c r="A339" s="1" t="str">
        <f>IF(Simulación!$D375,Simulación!E375,"")</f>
        <v/>
      </c>
      <c r="B339" s="1" t="str">
        <f>IF(Simulación!$D375,Simulación!F375,"")</f>
        <v/>
      </c>
      <c r="C339" s="1" t="str">
        <f>IF(Simulación!$D375,Simulación!G375,"")</f>
        <v/>
      </c>
    </row>
    <row r="340" spans="1:3" x14ac:dyDescent="0.25">
      <c r="A340" s="1" t="str">
        <f>IF(Simulación!$D376,Simulación!E376,"")</f>
        <v/>
      </c>
      <c r="B340" s="1" t="str">
        <f>IF(Simulación!$D376,Simulación!F376,"")</f>
        <v/>
      </c>
      <c r="C340" s="1" t="str">
        <f>IF(Simulación!$D376,Simulación!G376,"")</f>
        <v/>
      </c>
    </row>
    <row r="341" spans="1:3" x14ac:dyDescent="0.25">
      <c r="A341" s="1" t="str">
        <f>IF(Simulación!$D377,Simulación!E377,"")</f>
        <v/>
      </c>
      <c r="B341" s="1" t="str">
        <f>IF(Simulación!$D377,Simulación!F377,"")</f>
        <v/>
      </c>
      <c r="C341" s="1" t="str">
        <f>IF(Simulación!$D377,Simulación!G377,"")</f>
        <v/>
      </c>
    </row>
    <row r="342" spans="1:3" x14ac:dyDescent="0.25">
      <c r="A342" s="1" t="str">
        <f>IF(Simulación!$D378,Simulación!E378,"")</f>
        <v/>
      </c>
      <c r="B342" s="1" t="str">
        <f>IF(Simulación!$D378,Simulación!F378,"")</f>
        <v/>
      </c>
      <c r="C342" s="1" t="str">
        <f>IF(Simulación!$D378,Simulación!G378,"")</f>
        <v/>
      </c>
    </row>
    <row r="343" spans="1:3" x14ac:dyDescent="0.25">
      <c r="A343" s="1" t="str">
        <f>IF(Simulación!$D379,Simulación!E379,"")</f>
        <v/>
      </c>
      <c r="B343" s="1" t="str">
        <f>IF(Simulación!$D379,Simulación!F379,"")</f>
        <v/>
      </c>
      <c r="C343" s="1" t="str">
        <f>IF(Simulación!$D379,Simulación!G379,"")</f>
        <v/>
      </c>
    </row>
    <row r="344" spans="1:3" x14ac:dyDescent="0.25">
      <c r="A344" s="1" t="str">
        <f>IF(Simulación!$D380,Simulación!E380,"")</f>
        <v/>
      </c>
      <c r="B344" s="1" t="str">
        <f>IF(Simulación!$D380,Simulación!F380,"")</f>
        <v/>
      </c>
      <c r="C344" s="1" t="str">
        <f>IF(Simulación!$D380,Simulación!G380,"")</f>
        <v/>
      </c>
    </row>
    <row r="345" spans="1:3" x14ac:dyDescent="0.25">
      <c r="A345" s="1" t="str">
        <f>IF(Simulación!$D381,Simulación!E381,"")</f>
        <v/>
      </c>
      <c r="B345" s="1" t="str">
        <f>IF(Simulación!$D381,Simulación!F381,"")</f>
        <v/>
      </c>
      <c r="C345" s="1" t="str">
        <f>IF(Simulación!$D381,Simulación!G381,"")</f>
        <v/>
      </c>
    </row>
    <row r="346" spans="1:3" x14ac:dyDescent="0.25">
      <c r="A346" s="1" t="str">
        <f>IF(Simulación!$D382,Simulación!E382,"")</f>
        <v/>
      </c>
      <c r="B346" s="1" t="str">
        <f>IF(Simulación!$D382,Simulación!F382,"")</f>
        <v/>
      </c>
      <c r="C346" s="1" t="str">
        <f>IF(Simulación!$D382,Simulación!G382,"")</f>
        <v/>
      </c>
    </row>
    <row r="347" spans="1:3" x14ac:dyDescent="0.25">
      <c r="A347" s="1" t="str">
        <f>IF(Simulación!$D383,Simulación!E383,"")</f>
        <v/>
      </c>
      <c r="B347" s="1" t="str">
        <f>IF(Simulación!$D383,Simulación!F383,"")</f>
        <v/>
      </c>
      <c r="C347" s="1" t="str">
        <f>IF(Simulación!$D383,Simulación!G383,"")</f>
        <v/>
      </c>
    </row>
    <row r="348" spans="1:3" x14ac:dyDescent="0.25">
      <c r="A348" s="1" t="str">
        <f>IF(Simulación!$D384,Simulación!E384,"")</f>
        <v/>
      </c>
      <c r="B348" s="1" t="str">
        <f>IF(Simulación!$D384,Simulación!F384,"")</f>
        <v/>
      </c>
      <c r="C348" s="1" t="str">
        <f>IF(Simulación!$D384,Simulación!G384,"")</f>
        <v/>
      </c>
    </row>
    <row r="349" spans="1:3" x14ac:dyDescent="0.25">
      <c r="A349" s="1" t="str">
        <f>IF(Simulación!$D385,Simulación!E385,"")</f>
        <v/>
      </c>
      <c r="B349" s="1" t="str">
        <f>IF(Simulación!$D385,Simulación!F385,"")</f>
        <v/>
      </c>
      <c r="C349" s="1" t="str">
        <f>IF(Simulación!$D385,Simulación!G385,"")</f>
        <v/>
      </c>
    </row>
    <row r="350" spans="1:3" x14ac:dyDescent="0.25">
      <c r="A350" s="1" t="str">
        <f>IF(Simulación!$D386,Simulación!E386,"")</f>
        <v/>
      </c>
      <c r="B350" s="1" t="str">
        <f>IF(Simulación!$D386,Simulación!F386,"")</f>
        <v/>
      </c>
      <c r="C350" s="1" t="str">
        <f>IF(Simulación!$D386,Simulación!G386,"")</f>
        <v/>
      </c>
    </row>
    <row r="351" spans="1:3" x14ac:dyDescent="0.25">
      <c r="A351" s="1" t="str">
        <f>IF(Simulación!$D387,Simulación!E387,"")</f>
        <v/>
      </c>
      <c r="B351" s="1" t="str">
        <f>IF(Simulación!$D387,Simulación!F387,"")</f>
        <v/>
      </c>
      <c r="C351" s="1" t="str">
        <f>IF(Simulación!$D387,Simulación!G387,"")</f>
        <v/>
      </c>
    </row>
    <row r="352" spans="1:3" x14ac:dyDescent="0.25">
      <c r="A352" s="1" t="str">
        <f>IF(Simulación!$D388,Simulación!E388,"")</f>
        <v/>
      </c>
      <c r="B352" s="1" t="str">
        <f>IF(Simulación!$D388,Simulación!F388,"")</f>
        <v/>
      </c>
      <c r="C352" s="1" t="str">
        <f>IF(Simulación!$D388,Simulación!G388,"")</f>
        <v/>
      </c>
    </row>
    <row r="353" spans="1:3" x14ac:dyDescent="0.25">
      <c r="A353" s="1" t="str">
        <f>IF(Simulación!$D389,Simulación!E389,"")</f>
        <v/>
      </c>
      <c r="B353" s="1" t="str">
        <f>IF(Simulación!$D389,Simulación!F389,"")</f>
        <v/>
      </c>
      <c r="C353" s="1" t="str">
        <f>IF(Simulación!$D389,Simulación!G389,"")</f>
        <v/>
      </c>
    </row>
    <row r="354" spans="1:3" x14ac:dyDescent="0.25">
      <c r="A354" s="1" t="str">
        <f>IF(Simulación!$D390,Simulación!E390,"")</f>
        <v/>
      </c>
      <c r="B354" s="1" t="str">
        <f>IF(Simulación!$D390,Simulación!F390,"")</f>
        <v/>
      </c>
      <c r="C354" s="1" t="str">
        <f>IF(Simulación!$D390,Simulación!G390,"")</f>
        <v/>
      </c>
    </row>
    <row r="355" spans="1:3" x14ac:dyDescent="0.25">
      <c r="A355" s="1" t="str">
        <f>IF(Simulación!$D391,Simulación!E391,"")</f>
        <v/>
      </c>
      <c r="B355" s="1" t="str">
        <f>IF(Simulación!$D391,Simulación!F391,"")</f>
        <v/>
      </c>
      <c r="C355" s="1" t="str">
        <f>IF(Simulación!$D391,Simulación!G391,"")</f>
        <v/>
      </c>
    </row>
    <row r="356" spans="1:3" x14ac:dyDescent="0.25">
      <c r="A356" s="1" t="str">
        <f>IF(Simulación!$D392,Simulación!E392,"")</f>
        <v/>
      </c>
      <c r="B356" s="1" t="str">
        <f>IF(Simulación!$D392,Simulación!F392,"")</f>
        <v/>
      </c>
      <c r="C356" s="1" t="str">
        <f>IF(Simulación!$D392,Simulación!G392,"")</f>
        <v/>
      </c>
    </row>
    <row r="357" spans="1:3" x14ac:dyDescent="0.25">
      <c r="A357" s="1" t="str">
        <f>IF(Simulación!$D393,Simulación!E393,"")</f>
        <v/>
      </c>
      <c r="B357" s="1" t="str">
        <f>IF(Simulación!$D393,Simulación!F393,"")</f>
        <v/>
      </c>
      <c r="C357" s="1" t="str">
        <f>IF(Simulación!$D393,Simulación!G393,"")</f>
        <v/>
      </c>
    </row>
    <row r="358" spans="1:3" x14ac:dyDescent="0.25">
      <c r="A358" s="1" t="str">
        <f>IF(Simulación!$D394,Simulación!E394,"")</f>
        <v/>
      </c>
      <c r="B358" s="1" t="str">
        <f>IF(Simulación!$D394,Simulación!F394,"")</f>
        <v/>
      </c>
      <c r="C358" s="1" t="str">
        <f>IF(Simulación!$D394,Simulación!G394,"")</f>
        <v/>
      </c>
    </row>
    <row r="359" spans="1:3" x14ac:dyDescent="0.25">
      <c r="A359" s="1" t="str">
        <f>IF(Simulación!$D395,Simulación!E395,"")</f>
        <v/>
      </c>
      <c r="B359" s="1" t="str">
        <f>IF(Simulación!$D395,Simulación!F395,"")</f>
        <v/>
      </c>
      <c r="C359" s="1" t="str">
        <f>IF(Simulación!$D395,Simulación!G395,"")</f>
        <v/>
      </c>
    </row>
    <row r="360" spans="1:3" x14ac:dyDescent="0.25">
      <c r="A360" s="1" t="str">
        <f>IF(Simulación!$D396,Simulación!E396,"")</f>
        <v/>
      </c>
      <c r="B360" s="1" t="str">
        <f>IF(Simulación!$D396,Simulación!F396,"")</f>
        <v/>
      </c>
      <c r="C360" s="1" t="str">
        <f>IF(Simulación!$D396,Simulación!G396,"")</f>
        <v/>
      </c>
    </row>
    <row r="361" spans="1:3" x14ac:dyDescent="0.25">
      <c r="A361" s="1" t="str">
        <f>IF(Simulación!$D397,Simulación!E397,"")</f>
        <v/>
      </c>
      <c r="B361" s="1" t="str">
        <f>IF(Simulación!$D397,Simulación!F397,"")</f>
        <v/>
      </c>
      <c r="C361" s="1" t="str">
        <f>IF(Simulación!$D397,Simulación!G397,"")</f>
        <v/>
      </c>
    </row>
    <row r="362" spans="1:3" x14ac:dyDescent="0.25">
      <c r="A362" s="1" t="str">
        <f>IF(Simulación!$D398,Simulación!E398,"")</f>
        <v/>
      </c>
      <c r="B362" s="1" t="str">
        <f>IF(Simulación!$D398,Simulación!F398,"")</f>
        <v/>
      </c>
      <c r="C362" s="1" t="str">
        <f>IF(Simulación!$D398,Simulación!G398,"")</f>
        <v/>
      </c>
    </row>
    <row r="363" spans="1:3" x14ac:dyDescent="0.25">
      <c r="A363" s="1" t="str">
        <f>IF(Simulación!$D399,Simulación!E399,"")</f>
        <v/>
      </c>
      <c r="B363" s="1" t="str">
        <f>IF(Simulación!$D399,Simulación!F399,"")</f>
        <v/>
      </c>
      <c r="C363" s="1" t="str">
        <f>IF(Simulación!$D399,Simulación!G399,"")</f>
        <v/>
      </c>
    </row>
    <row r="364" spans="1:3" x14ac:dyDescent="0.25">
      <c r="A364" s="1" t="str">
        <f>IF(Simulación!$D400,Simulación!E400,"")</f>
        <v/>
      </c>
      <c r="B364" s="1" t="str">
        <f>IF(Simulación!$D400,Simulación!F400,"")</f>
        <v/>
      </c>
      <c r="C364" s="1" t="str">
        <f>IF(Simulación!$D400,Simulación!G400,"")</f>
        <v/>
      </c>
    </row>
    <row r="365" spans="1:3" x14ac:dyDescent="0.25">
      <c r="A365" s="1" t="str">
        <f>IF(Simulación!$D401,Simulación!E401,"")</f>
        <v/>
      </c>
      <c r="B365" s="1" t="str">
        <f>IF(Simulación!$D401,Simulación!F401,"")</f>
        <v/>
      </c>
      <c r="C365" s="1" t="str">
        <f>IF(Simulación!$D401,Simulación!G401,"")</f>
        <v/>
      </c>
    </row>
    <row r="366" spans="1:3" x14ac:dyDescent="0.25">
      <c r="A366" s="1" t="str">
        <f>IF(Simulación!$D402,Simulación!E402,"")</f>
        <v/>
      </c>
      <c r="B366" s="1" t="str">
        <f>IF(Simulación!$D402,Simulación!F402,"")</f>
        <v/>
      </c>
      <c r="C366" s="1" t="str">
        <f>IF(Simulación!$D402,Simulación!G402,"")</f>
        <v/>
      </c>
    </row>
    <row r="367" spans="1:3" x14ac:dyDescent="0.25">
      <c r="A367" s="1" t="str">
        <f>IF(Simulación!$D403,Simulación!E403,"")</f>
        <v/>
      </c>
      <c r="B367" s="1" t="str">
        <f>IF(Simulación!$D403,Simulación!F403,"")</f>
        <v/>
      </c>
      <c r="C367" s="1" t="str">
        <f>IF(Simulación!$D403,Simulación!G403,"")</f>
        <v/>
      </c>
    </row>
    <row r="368" spans="1:3" x14ac:dyDescent="0.25">
      <c r="A368" s="1" t="str">
        <f>IF(Simulación!$D404,Simulación!E404,"")</f>
        <v/>
      </c>
      <c r="B368" s="1" t="str">
        <f>IF(Simulación!$D404,Simulación!F404,"")</f>
        <v/>
      </c>
      <c r="C368" s="1" t="str">
        <f>IF(Simulación!$D404,Simulación!G404,"")</f>
        <v/>
      </c>
    </row>
    <row r="369" spans="1:3" x14ac:dyDescent="0.25">
      <c r="A369" s="1" t="str">
        <f>IF(Simulación!$D405,Simulación!E405,"")</f>
        <v/>
      </c>
      <c r="B369" s="1" t="str">
        <f>IF(Simulación!$D405,Simulación!F405,"")</f>
        <v/>
      </c>
      <c r="C369" s="1" t="str">
        <f>IF(Simulación!$D405,Simulación!G405,"")</f>
        <v/>
      </c>
    </row>
    <row r="370" spans="1:3" x14ac:dyDescent="0.25">
      <c r="A370" s="1" t="str">
        <f>IF(Simulación!$D406,Simulación!E406,"")</f>
        <v/>
      </c>
      <c r="B370" s="1" t="str">
        <f>IF(Simulación!$D406,Simulación!F406,"")</f>
        <v/>
      </c>
      <c r="C370" s="1" t="str">
        <f>IF(Simulación!$D406,Simulación!G406,"")</f>
        <v/>
      </c>
    </row>
    <row r="371" spans="1:3" x14ac:dyDescent="0.25">
      <c r="A371" s="1" t="str">
        <f>IF(Simulación!$D407,Simulación!E407,"")</f>
        <v/>
      </c>
      <c r="B371" s="1" t="str">
        <f>IF(Simulación!$D407,Simulación!F407,"")</f>
        <v/>
      </c>
      <c r="C371" s="1" t="str">
        <f>IF(Simulación!$D407,Simulación!G407,"")</f>
        <v/>
      </c>
    </row>
    <row r="372" spans="1:3" x14ac:dyDescent="0.25">
      <c r="A372" s="1" t="str">
        <f>IF(Simulación!$D408,Simulación!E408,"")</f>
        <v/>
      </c>
      <c r="B372" s="1" t="str">
        <f>IF(Simulación!$D408,Simulación!F408,"")</f>
        <v/>
      </c>
      <c r="C372" s="1" t="str">
        <f>IF(Simulación!$D408,Simulación!G408,"")</f>
        <v/>
      </c>
    </row>
    <row r="373" spans="1:3" x14ac:dyDescent="0.25">
      <c r="A373" s="1" t="str">
        <f>IF(Simulación!$D409,Simulación!E409,"")</f>
        <v/>
      </c>
      <c r="B373" s="1" t="str">
        <f>IF(Simulación!$D409,Simulación!F409,"")</f>
        <v/>
      </c>
      <c r="C373" s="1" t="str">
        <f>IF(Simulación!$D409,Simulación!G409,"")</f>
        <v/>
      </c>
    </row>
    <row r="374" spans="1:3" x14ac:dyDescent="0.25">
      <c r="A374" s="1" t="str">
        <f>IF(Simulación!$D410,Simulación!E410,"")</f>
        <v/>
      </c>
      <c r="B374" s="1" t="str">
        <f>IF(Simulación!$D410,Simulación!F410,"")</f>
        <v/>
      </c>
      <c r="C374" s="1" t="str">
        <f>IF(Simulación!$D410,Simulación!G410,"")</f>
        <v/>
      </c>
    </row>
    <row r="375" spans="1:3" x14ac:dyDescent="0.25">
      <c r="A375" s="1" t="str">
        <f>IF(Simulación!$D411,Simulación!E411,"")</f>
        <v/>
      </c>
      <c r="B375" s="1" t="str">
        <f>IF(Simulación!$D411,Simulación!F411,"")</f>
        <v/>
      </c>
      <c r="C375" s="1" t="str">
        <f>IF(Simulación!$D411,Simulación!G411,"")</f>
        <v/>
      </c>
    </row>
    <row r="376" spans="1:3" x14ac:dyDescent="0.25">
      <c r="A376" s="1" t="str">
        <f>IF(Simulación!$D412,Simulación!E412,"")</f>
        <v/>
      </c>
      <c r="B376" s="1" t="str">
        <f>IF(Simulación!$D412,Simulación!F412,"")</f>
        <v/>
      </c>
      <c r="C376" s="1" t="str">
        <f>IF(Simulación!$D412,Simulación!G412,"")</f>
        <v/>
      </c>
    </row>
    <row r="377" spans="1:3" x14ac:dyDescent="0.25">
      <c r="A377" s="1" t="str">
        <f>IF(Simulación!$D413,Simulación!E413,"")</f>
        <v/>
      </c>
      <c r="B377" s="1" t="str">
        <f>IF(Simulación!$D413,Simulación!F413,"")</f>
        <v/>
      </c>
      <c r="C377" s="1" t="str">
        <f>IF(Simulación!$D413,Simulación!G413,"")</f>
        <v/>
      </c>
    </row>
    <row r="378" spans="1:3" x14ac:dyDescent="0.25">
      <c r="A378" s="1" t="str">
        <f>IF(Simulación!$D414,Simulación!E414,"")</f>
        <v/>
      </c>
      <c r="B378" s="1" t="str">
        <f>IF(Simulación!$D414,Simulación!F414,"")</f>
        <v/>
      </c>
      <c r="C378" s="1" t="str">
        <f>IF(Simulación!$D414,Simulación!G414,"")</f>
        <v/>
      </c>
    </row>
    <row r="379" spans="1:3" x14ac:dyDescent="0.25">
      <c r="A379" s="1" t="str">
        <f>IF(Simulación!$D415,Simulación!E415,"")</f>
        <v/>
      </c>
      <c r="B379" s="1" t="str">
        <f>IF(Simulación!$D415,Simulación!F415,"")</f>
        <v/>
      </c>
      <c r="C379" s="1" t="str">
        <f>IF(Simulación!$D415,Simulación!G415,"")</f>
        <v/>
      </c>
    </row>
    <row r="380" spans="1:3" x14ac:dyDescent="0.25">
      <c r="A380" s="1" t="str">
        <f>IF(Simulación!$D416,Simulación!E416,"")</f>
        <v/>
      </c>
      <c r="B380" s="1" t="str">
        <f>IF(Simulación!$D416,Simulación!F416,"")</f>
        <v/>
      </c>
      <c r="C380" s="1" t="str">
        <f>IF(Simulación!$D416,Simulación!G416,"")</f>
        <v/>
      </c>
    </row>
    <row r="381" spans="1:3" x14ac:dyDescent="0.25">
      <c r="A381" s="1" t="str">
        <f>IF(Simulación!$D417,Simulación!E417,"")</f>
        <v/>
      </c>
      <c r="B381" s="1" t="str">
        <f>IF(Simulación!$D417,Simulación!F417,"")</f>
        <v/>
      </c>
      <c r="C381" s="1" t="str">
        <f>IF(Simulación!$D417,Simulación!G417,"")</f>
        <v/>
      </c>
    </row>
    <row r="382" spans="1:3" x14ac:dyDescent="0.25">
      <c r="A382" s="1" t="str">
        <f>IF(Simulación!$D418,Simulación!E418,"")</f>
        <v/>
      </c>
      <c r="B382" s="1" t="str">
        <f>IF(Simulación!$D418,Simulación!F418,"")</f>
        <v/>
      </c>
      <c r="C382" s="1" t="str">
        <f>IF(Simulación!$D418,Simulación!G418,"")</f>
        <v/>
      </c>
    </row>
    <row r="383" spans="1:3" x14ac:dyDescent="0.25">
      <c r="A383" s="1" t="str">
        <f>IF(Simulación!$D419,Simulación!E419,"")</f>
        <v/>
      </c>
      <c r="B383" s="1" t="str">
        <f>IF(Simulación!$D419,Simulación!F419,"")</f>
        <v/>
      </c>
      <c r="C383" s="1" t="str">
        <f>IF(Simulación!$D419,Simulación!G419,"")</f>
        <v/>
      </c>
    </row>
    <row r="384" spans="1:3" x14ac:dyDescent="0.25">
      <c r="A384" s="1" t="str">
        <f>IF(Simulación!$D420,Simulación!E420,"")</f>
        <v/>
      </c>
      <c r="B384" s="1" t="str">
        <f>IF(Simulación!$D420,Simulación!F420,"")</f>
        <v/>
      </c>
      <c r="C384" s="1" t="str">
        <f>IF(Simulación!$D420,Simulación!G420,"")</f>
        <v/>
      </c>
    </row>
    <row r="385" spans="1:3" x14ac:dyDescent="0.25">
      <c r="A385" s="1" t="str">
        <f>IF(Simulación!$D421,Simulación!E421,"")</f>
        <v/>
      </c>
      <c r="B385" s="1" t="str">
        <f>IF(Simulación!$D421,Simulación!F421,"")</f>
        <v/>
      </c>
      <c r="C385" s="1" t="str">
        <f>IF(Simulación!$D421,Simulación!G421,"")</f>
        <v/>
      </c>
    </row>
    <row r="386" spans="1:3" x14ac:dyDescent="0.25">
      <c r="A386" s="1" t="str">
        <f>IF(Simulación!$D422,Simulación!E422,"")</f>
        <v/>
      </c>
      <c r="B386" s="1" t="str">
        <f>IF(Simulación!$D422,Simulación!F422,"")</f>
        <v/>
      </c>
      <c r="C386" s="1" t="str">
        <f>IF(Simulación!$D422,Simulación!G422,"")</f>
        <v/>
      </c>
    </row>
    <row r="387" spans="1:3" x14ac:dyDescent="0.25">
      <c r="A387" s="1" t="str">
        <f>IF(Simulación!$D423,Simulación!E423,"")</f>
        <v/>
      </c>
      <c r="B387" s="1" t="str">
        <f>IF(Simulación!$D423,Simulación!F423,"")</f>
        <v/>
      </c>
      <c r="C387" s="1" t="str">
        <f>IF(Simulación!$D423,Simulación!G423,"")</f>
        <v/>
      </c>
    </row>
    <row r="388" spans="1:3" x14ac:dyDescent="0.25">
      <c r="A388" s="1" t="str">
        <f>IF(Simulación!$D424,Simulación!E424,"")</f>
        <v/>
      </c>
      <c r="B388" s="1" t="str">
        <f>IF(Simulación!$D424,Simulación!F424,"")</f>
        <v/>
      </c>
      <c r="C388" s="1" t="str">
        <f>IF(Simulación!$D424,Simulación!G424,"")</f>
        <v/>
      </c>
    </row>
    <row r="389" spans="1:3" x14ac:dyDescent="0.25">
      <c r="A389" s="1" t="str">
        <f>IF(Simulación!$D425,Simulación!E425,"")</f>
        <v/>
      </c>
      <c r="B389" s="1" t="str">
        <f>IF(Simulación!$D425,Simulación!F425,"")</f>
        <v/>
      </c>
      <c r="C389" s="1" t="str">
        <f>IF(Simulación!$D425,Simulación!G425,"")</f>
        <v/>
      </c>
    </row>
    <row r="390" spans="1:3" x14ac:dyDescent="0.25">
      <c r="A390" s="1" t="str">
        <f>IF(Simulación!$D426,Simulación!E426,"")</f>
        <v/>
      </c>
      <c r="B390" s="1" t="str">
        <f>IF(Simulación!$D426,Simulación!F426,"")</f>
        <v/>
      </c>
      <c r="C390" s="1" t="str">
        <f>IF(Simulación!$D426,Simulación!G426,"")</f>
        <v/>
      </c>
    </row>
    <row r="391" spans="1:3" x14ac:dyDescent="0.25">
      <c r="A391" s="1" t="str">
        <f>IF(Simulación!$D427,Simulación!E427,"")</f>
        <v/>
      </c>
      <c r="B391" s="1" t="str">
        <f>IF(Simulación!$D427,Simulación!F427,"")</f>
        <v/>
      </c>
      <c r="C391" s="1" t="str">
        <f>IF(Simulación!$D427,Simulación!G427,"")</f>
        <v/>
      </c>
    </row>
    <row r="392" spans="1:3" x14ac:dyDescent="0.25">
      <c r="A392" s="1" t="str">
        <f>IF(Simulación!$D428,Simulación!E428,"")</f>
        <v/>
      </c>
      <c r="B392" s="1" t="str">
        <f>IF(Simulación!$D428,Simulación!F428,"")</f>
        <v/>
      </c>
      <c r="C392" s="1" t="str">
        <f>IF(Simulación!$D428,Simulación!G428,"")</f>
        <v/>
      </c>
    </row>
    <row r="393" spans="1:3" x14ac:dyDescent="0.25">
      <c r="A393" s="1" t="str">
        <f>IF(Simulación!$D429,Simulación!E429,"")</f>
        <v/>
      </c>
      <c r="B393" s="1" t="str">
        <f>IF(Simulación!$D429,Simulación!F429,"")</f>
        <v/>
      </c>
      <c r="C393" s="1" t="str">
        <f>IF(Simulación!$D429,Simulación!G429,"")</f>
        <v/>
      </c>
    </row>
    <row r="394" spans="1:3" x14ac:dyDescent="0.25">
      <c r="A394" s="1" t="str">
        <f>IF(Simulación!$D430,Simulación!E430,"")</f>
        <v/>
      </c>
      <c r="B394" s="1" t="str">
        <f>IF(Simulación!$D430,Simulación!F430,"")</f>
        <v/>
      </c>
      <c r="C394" s="1" t="str">
        <f>IF(Simulación!$D430,Simulación!G430,"")</f>
        <v/>
      </c>
    </row>
    <row r="395" spans="1:3" x14ac:dyDescent="0.25">
      <c r="A395" s="1" t="str">
        <f>IF(Simulación!$D431,Simulación!E431,"")</f>
        <v/>
      </c>
      <c r="B395" s="1" t="str">
        <f>IF(Simulación!$D431,Simulación!F431,"")</f>
        <v/>
      </c>
      <c r="C395" s="1" t="str">
        <f>IF(Simulación!$D431,Simulación!G431,"")</f>
        <v/>
      </c>
    </row>
    <row r="396" spans="1:3" x14ac:dyDescent="0.25">
      <c r="A396" s="1" t="str">
        <f>IF(Simulación!$D432,Simulación!E432,"")</f>
        <v/>
      </c>
      <c r="B396" s="1" t="str">
        <f>IF(Simulación!$D432,Simulación!F432,"")</f>
        <v/>
      </c>
      <c r="C396" s="1" t="str">
        <f>IF(Simulación!$D432,Simulación!G432,"")</f>
        <v/>
      </c>
    </row>
    <row r="397" spans="1:3" x14ac:dyDescent="0.25">
      <c r="A397" s="1" t="str">
        <f>IF(Simulación!$D433,Simulación!E433,"")</f>
        <v/>
      </c>
      <c r="B397" s="1" t="str">
        <f>IF(Simulación!$D433,Simulación!F433,"")</f>
        <v/>
      </c>
      <c r="C397" s="1" t="str">
        <f>IF(Simulación!$D433,Simulación!G433,"")</f>
        <v/>
      </c>
    </row>
    <row r="398" spans="1:3" x14ac:dyDescent="0.25">
      <c r="A398" s="1" t="str">
        <f>IF(Simulación!$D434,Simulación!E434,"")</f>
        <v/>
      </c>
      <c r="B398" s="1" t="str">
        <f>IF(Simulación!$D434,Simulación!F434,"")</f>
        <v/>
      </c>
      <c r="C398" s="1" t="str">
        <f>IF(Simulación!$D434,Simulación!G434,"")</f>
        <v/>
      </c>
    </row>
    <row r="399" spans="1:3" x14ac:dyDescent="0.25">
      <c r="A399" s="1" t="str">
        <f>IF(Simulación!$D435,Simulación!E435,"")</f>
        <v/>
      </c>
      <c r="B399" s="1" t="str">
        <f>IF(Simulación!$D435,Simulación!F435,"")</f>
        <v/>
      </c>
      <c r="C399" s="1" t="str">
        <f>IF(Simulación!$D435,Simulación!G435,"")</f>
        <v/>
      </c>
    </row>
    <row r="400" spans="1:3" x14ac:dyDescent="0.25">
      <c r="A400" s="1" t="str">
        <f>IF(Simulación!$D436,Simulación!E436,"")</f>
        <v/>
      </c>
      <c r="B400" s="1" t="str">
        <f>IF(Simulación!$D436,Simulación!F436,"")</f>
        <v/>
      </c>
      <c r="C400" s="1" t="str">
        <f>IF(Simulación!$D436,Simulación!G436,"")</f>
        <v/>
      </c>
    </row>
    <row r="401" spans="1:3" x14ac:dyDescent="0.25">
      <c r="A401" s="1" t="str">
        <f>IF(Simulación!$D437,Simulación!E437,"")</f>
        <v/>
      </c>
      <c r="B401" s="1" t="str">
        <f>IF(Simulación!$D437,Simulación!F437,"")</f>
        <v/>
      </c>
      <c r="C401" s="1" t="str">
        <f>IF(Simulación!$D437,Simulación!G437,"")</f>
        <v/>
      </c>
    </row>
    <row r="402" spans="1:3" x14ac:dyDescent="0.25">
      <c r="A402" s="1" t="str">
        <f>IF(Simulación!$D438,Simulación!E438,"")</f>
        <v/>
      </c>
      <c r="B402" s="1" t="str">
        <f>IF(Simulación!$D438,Simulación!F438,"")</f>
        <v/>
      </c>
      <c r="C402" s="1" t="str">
        <f>IF(Simulación!$D438,Simulación!G438,"")</f>
        <v/>
      </c>
    </row>
    <row r="403" spans="1:3" x14ac:dyDescent="0.25">
      <c r="A403" s="1" t="str">
        <f>IF(Simulación!$D439,Simulación!E439,"")</f>
        <v/>
      </c>
      <c r="B403" s="1" t="str">
        <f>IF(Simulación!$D439,Simulación!F439,"")</f>
        <v/>
      </c>
      <c r="C403" s="1" t="str">
        <f>IF(Simulación!$D439,Simulación!G439,"")</f>
        <v/>
      </c>
    </row>
    <row r="404" spans="1:3" x14ac:dyDescent="0.25">
      <c r="A404" s="1" t="str">
        <f>IF(Simulación!$D440,Simulación!E440,"")</f>
        <v/>
      </c>
      <c r="B404" s="1" t="str">
        <f>IF(Simulación!$D440,Simulación!F440,"")</f>
        <v/>
      </c>
      <c r="C404" s="1" t="str">
        <f>IF(Simulación!$D440,Simulación!G440,"")</f>
        <v/>
      </c>
    </row>
    <row r="405" spans="1:3" x14ac:dyDescent="0.25">
      <c r="A405" s="1" t="str">
        <f>IF(Simulación!$D441,Simulación!E441,"")</f>
        <v/>
      </c>
      <c r="B405" s="1" t="str">
        <f>IF(Simulación!$D441,Simulación!F441,"")</f>
        <v/>
      </c>
      <c r="C405" s="1" t="str">
        <f>IF(Simulación!$D441,Simulación!G441,"")</f>
        <v/>
      </c>
    </row>
    <row r="406" spans="1:3" x14ac:dyDescent="0.25">
      <c r="A406" s="1" t="str">
        <f>IF(Simulación!$D442,Simulación!E442,"")</f>
        <v/>
      </c>
      <c r="B406" s="1" t="str">
        <f>IF(Simulación!$D442,Simulación!F442,"")</f>
        <v/>
      </c>
      <c r="C406" s="1" t="str">
        <f>IF(Simulación!$D442,Simulación!G442,"")</f>
        <v/>
      </c>
    </row>
    <row r="407" spans="1:3" x14ac:dyDescent="0.25">
      <c r="A407" s="1" t="str">
        <f>IF(Simulación!$D443,Simulación!E443,"")</f>
        <v/>
      </c>
      <c r="B407" s="1" t="str">
        <f>IF(Simulación!$D443,Simulación!F443,"")</f>
        <v/>
      </c>
      <c r="C407" s="1" t="str">
        <f>IF(Simulación!$D443,Simulación!G443,"")</f>
        <v/>
      </c>
    </row>
    <row r="408" spans="1:3" x14ac:dyDescent="0.25">
      <c r="A408" s="1" t="str">
        <f>IF(Simulación!$D444,Simulación!E444,"")</f>
        <v/>
      </c>
      <c r="B408" s="1" t="str">
        <f>IF(Simulación!$D444,Simulación!F444,"")</f>
        <v/>
      </c>
      <c r="C408" s="1" t="str">
        <f>IF(Simulación!$D444,Simulación!G444,"")</f>
        <v/>
      </c>
    </row>
    <row r="409" spans="1:3" x14ac:dyDescent="0.25">
      <c r="A409" s="1" t="str">
        <f>IF(Simulación!$D445,Simulación!E445,"")</f>
        <v/>
      </c>
      <c r="B409" s="1" t="str">
        <f>IF(Simulación!$D445,Simulación!F445,"")</f>
        <v/>
      </c>
      <c r="C409" s="1" t="str">
        <f>IF(Simulación!$D445,Simulación!G445,"")</f>
        <v/>
      </c>
    </row>
    <row r="410" spans="1:3" x14ac:dyDescent="0.25">
      <c r="A410" s="1" t="str">
        <f>IF(Simulación!$D446,Simulación!E446,"")</f>
        <v/>
      </c>
      <c r="B410" s="1" t="str">
        <f>IF(Simulación!$D446,Simulación!F446,"")</f>
        <v/>
      </c>
      <c r="C410" s="1" t="str">
        <f>IF(Simulación!$D446,Simulación!G446,"")</f>
        <v/>
      </c>
    </row>
    <row r="411" spans="1:3" x14ac:dyDescent="0.25">
      <c r="A411" s="1" t="str">
        <f>IF(Simulación!$D447,Simulación!E447,"")</f>
        <v/>
      </c>
      <c r="B411" s="1" t="str">
        <f>IF(Simulación!$D447,Simulación!F447,"")</f>
        <v/>
      </c>
      <c r="C411" s="1" t="str">
        <f>IF(Simulación!$D447,Simulación!G447,"")</f>
        <v/>
      </c>
    </row>
    <row r="412" spans="1:3" x14ac:dyDescent="0.25">
      <c r="A412" s="1" t="str">
        <f>IF(Simulación!$D448,Simulación!E448,"")</f>
        <v/>
      </c>
      <c r="B412" s="1" t="str">
        <f>IF(Simulación!$D448,Simulación!F448,"")</f>
        <v/>
      </c>
      <c r="C412" s="1" t="str">
        <f>IF(Simulación!$D448,Simulación!G448,"")</f>
        <v/>
      </c>
    </row>
    <row r="413" spans="1:3" x14ac:dyDescent="0.25">
      <c r="A413" s="1" t="str">
        <f>IF(Simulación!$D449,Simulación!E449,"")</f>
        <v/>
      </c>
      <c r="B413" s="1" t="str">
        <f>IF(Simulación!$D449,Simulación!F449,"")</f>
        <v/>
      </c>
      <c r="C413" s="1" t="str">
        <f>IF(Simulación!$D449,Simulación!G449,"")</f>
        <v/>
      </c>
    </row>
    <row r="414" spans="1:3" x14ac:dyDescent="0.25">
      <c r="A414" s="1" t="str">
        <f>IF(Simulación!$D450,Simulación!E450,"")</f>
        <v/>
      </c>
      <c r="B414" s="1" t="str">
        <f>IF(Simulación!$D450,Simulación!F450,"")</f>
        <v/>
      </c>
      <c r="C414" s="1" t="str">
        <f>IF(Simulación!$D450,Simulación!G450,"")</f>
        <v/>
      </c>
    </row>
    <row r="415" spans="1:3" x14ac:dyDescent="0.25">
      <c r="A415" s="1" t="str">
        <f>IF(Simulación!$D451,Simulación!E451,"")</f>
        <v/>
      </c>
      <c r="B415" s="1" t="str">
        <f>IF(Simulación!$D451,Simulación!F451,"")</f>
        <v/>
      </c>
      <c r="C415" s="1" t="str">
        <f>IF(Simulación!$D451,Simulación!G451,"")</f>
        <v/>
      </c>
    </row>
    <row r="416" spans="1:3" x14ac:dyDescent="0.25">
      <c r="A416" s="1" t="str">
        <f>IF(Simulación!$D452,Simulación!E452,"")</f>
        <v/>
      </c>
      <c r="B416" s="1" t="str">
        <f>IF(Simulación!$D452,Simulación!F452,"")</f>
        <v/>
      </c>
      <c r="C416" s="1" t="str">
        <f>IF(Simulación!$D452,Simulación!G452,"")</f>
        <v/>
      </c>
    </row>
    <row r="417" spans="1:3" x14ac:dyDescent="0.25">
      <c r="A417" s="1" t="str">
        <f>IF(Simulación!$D453,Simulación!E453,"")</f>
        <v/>
      </c>
      <c r="B417" s="1" t="str">
        <f>IF(Simulación!$D453,Simulación!F453,"")</f>
        <v/>
      </c>
      <c r="C417" s="1" t="str">
        <f>IF(Simulación!$D453,Simulación!G453,"")</f>
        <v/>
      </c>
    </row>
    <row r="418" spans="1:3" x14ac:dyDescent="0.25">
      <c r="A418" s="1" t="str">
        <f>IF(Simulación!$D454,Simulación!E454,"")</f>
        <v/>
      </c>
      <c r="B418" s="1" t="str">
        <f>IF(Simulación!$D454,Simulación!F454,"")</f>
        <v/>
      </c>
      <c r="C418" s="1" t="str">
        <f>IF(Simulación!$D454,Simulación!G454,"")</f>
        <v/>
      </c>
    </row>
    <row r="419" spans="1:3" x14ac:dyDescent="0.25">
      <c r="A419" s="1" t="str">
        <f>IF(Simulación!$D455,Simulación!E455,"")</f>
        <v/>
      </c>
      <c r="B419" s="1" t="str">
        <f>IF(Simulación!$D455,Simulación!F455,"")</f>
        <v/>
      </c>
      <c r="C419" s="1" t="str">
        <f>IF(Simulación!$D455,Simulación!G455,"")</f>
        <v/>
      </c>
    </row>
    <row r="420" spans="1:3" x14ac:dyDescent="0.25">
      <c r="A420" s="1" t="str">
        <f>IF(Simulación!$D456,Simulación!E456,"")</f>
        <v/>
      </c>
      <c r="B420" s="1" t="str">
        <f>IF(Simulación!$D456,Simulación!F456,"")</f>
        <v/>
      </c>
      <c r="C420" s="1" t="str">
        <f>IF(Simulación!$D456,Simulación!G456,"")</f>
        <v/>
      </c>
    </row>
    <row r="421" spans="1:3" x14ac:dyDescent="0.25">
      <c r="A421" s="1" t="str">
        <f>IF(Simulación!$D457,Simulación!E457,"")</f>
        <v/>
      </c>
      <c r="B421" s="1" t="str">
        <f>IF(Simulación!$D457,Simulación!F457,"")</f>
        <v/>
      </c>
      <c r="C421" s="1" t="str">
        <f>IF(Simulación!$D457,Simulación!G457,"")</f>
        <v/>
      </c>
    </row>
    <row r="422" spans="1:3" x14ac:dyDescent="0.25">
      <c r="A422" s="1" t="str">
        <f>IF(Simulación!$D458,Simulación!E458,"")</f>
        <v/>
      </c>
      <c r="B422" s="1" t="str">
        <f>IF(Simulación!$D458,Simulación!F458,"")</f>
        <v/>
      </c>
      <c r="C422" s="1" t="str">
        <f>IF(Simulación!$D458,Simulación!G458,"")</f>
        <v/>
      </c>
    </row>
    <row r="423" spans="1:3" x14ac:dyDescent="0.25">
      <c r="A423" s="1" t="str">
        <f>IF(Simulación!$D459,Simulación!E459,"")</f>
        <v/>
      </c>
      <c r="B423" s="1" t="str">
        <f>IF(Simulación!$D459,Simulación!F459,"")</f>
        <v/>
      </c>
      <c r="C423" s="1" t="str">
        <f>IF(Simulación!$D459,Simulación!G459,"")</f>
        <v/>
      </c>
    </row>
    <row r="424" spans="1:3" x14ac:dyDescent="0.25">
      <c r="A424" s="1" t="str">
        <f>IF(Simulación!$D460,Simulación!E460,"")</f>
        <v/>
      </c>
      <c r="B424" s="1" t="str">
        <f>IF(Simulación!$D460,Simulación!F460,"")</f>
        <v/>
      </c>
      <c r="C424" s="1" t="str">
        <f>IF(Simulación!$D460,Simulación!G460,"")</f>
        <v/>
      </c>
    </row>
    <row r="425" spans="1:3" x14ac:dyDescent="0.25">
      <c r="A425" s="1" t="str">
        <f>IF(Simulación!$D461,Simulación!E461,"")</f>
        <v/>
      </c>
      <c r="B425" s="1" t="str">
        <f>IF(Simulación!$D461,Simulación!F461,"")</f>
        <v/>
      </c>
      <c r="C425" s="1" t="str">
        <f>IF(Simulación!$D461,Simulación!G461,"")</f>
        <v/>
      </c>
    </row>
    <row r="426" spans="1:3" x14ac:dyDescent="0.25">
      <c r="A426" s="1" t="str">
        <f>IF(Simulación!$D462,Simulación!E462,"")</f>
        <v/>
      </c>
      <c r="B426" s="1" t="str">
        <f>IF(Simulación!$D462,Simulación!F462,"")</f>
        <v/>
      </c>
      <c r="C426" s="1" t="str">
        <f>IF(Simulación!$D462,Simulación!G462,"")</f>
        <v/>
      </c>
    </row>
    <row r="427" spans="1:3" x14ac:dyDescent="0.25">
      <c r="A427" s="1" t="str">
        <f>IF(Simulación!$D463,Simulación!E463,"")</f>
        <v/>
      </c>
      <c r="B427" s="1" t="str">
        <f>IF(Simulación!$D463,Simulación!F463,"")</f>
        <v/>
      </c>
      <c r="C427" s="1" t="str">
        <f>IF(Simulación!$D463,Simulación!G463,"")</f>
        <v/>
      </c>
    </row>
    <row r="428" spans="1:3" x14ac:dyDescent="0.25">
      <c r="A428" s="1" t="str">
        <f>IF(Simulación!$D464,Simulación!E464,"")</f>
        <v/>
      </c>
      <c r="B428" s="1" t="str">
        <f>IF(Simulación!$D464,Simulación!F464,"")</f>
        <v/>
      </c>
      <c r="C428" s="1" t="str">
        <f>IF(Simulación!$D464,Simulación!G464,"")</f>
        <v/>
      </c>
    </row>
    <row r="429" spans="1:3" x14ac:dyDescent="0.25">
      <c r="A429" s="1" t="str">
        <f>IF(Simulación!$D465,Simulación!E465,"")</f>
        <v/>
      </c>
      <c r="B429" s="1" t="str">
        <f>IF(Simulación!$D465,Simulación!F465,"")</f>
        <v/>
      </c>
      <c r="C429" s="1" t="str">
        <f>IF(Simulación!$D465,Simulación!G465,"")</f>
        <v/>
      </c>
    </row>
    <row r="430" spans="1:3" x14ac:dyDescent="0.25">
      <c r="A430" s="1" t="str">
        <f>IF(Simulación!$D466,Simulación!E466,"")</f>
        <v/>
      </c>
      <c r="B430" s="1" t="str">
        <f>IF(Simulación!$D466,Simulación!F466,"")</f>
        <v/>
      </c>
      <c r="C430" s="1" t="str">
        <f>IF(Simulación!$D466,Simulación!G466,"")</f>
        <v/>
      </c>
    </row>
    <row r="431" spans="1:3" x14ac:dyDescent="0.25">
      <c r="A431" s="1" t="str">
        <f>IF(Simulación!$D467,Simulación!E467,"")</f>
        <v/>
      </c>
      <c r="B431" s="1" t="str">
        <f>IF(Simulación!$D467,Simulación!F467,"")</f>
        <v/>
      </c>
      <c r="C431" s="1" t="str">
        <f>IF(Simulación!$D467,Simulación!G467,"")</f>
        <v/>
      </c>
    </row>
    <row r="432" spans="1:3" x14ac:dyDescent="0.25">
      <c r="A432" s="1" t="str">
        <f>IF(Simulación!$D468,Simulación!E468,"")</f>
        <v/>
      </c>
      <c r="B432" s="1" t="str">
        <f>IF(Simulación!$D468,Simulación!F468,"")</f>
        <v/>
      </c>
      <c r="C432" s="1" t="str">
        <f>IF(Simulación!$D468,Simulación!G468,"")</f>
        <v/>
      </c>
    </row>
    <row r="433" spans="1:3" x14ac:dyDescent="0.25">
      <c r="A433" s="1" t="str">
        <f>IF(Simulación!$D469,Simulación!E469,"")</f>
        <v/>
      </c>
      <c r="B433" s="1" t="str">
        <f>IF(Simulación!$D469,Simulación!F469,"")</f>
        <v/>
      </c>
      <c r="C433" s="1" t="str">
        <f>IF(Simulación!$D469,Simulación!G469,"")</f>
        <v/>
      </c>
    </row>
    <row r="434" spans="1:3" x14ac:dyDescent="0.25">
      <c r="A434" s="1" t="str">
        <f>IF(Simulación!$D470,Simulación!E470,"")</f>
        <v/>
      </c>
      <c r="B434" s="1" t="str">
        <f>IF(Simulación!$D470,Simulación!F470,"")</f>
        <v/>
      </c>
      <c r="C434" s="1" t="str">
        <f>IF(Simulación!$D470,Simulación!G470,"")</f>
        <v/>
      </c>
    </row>
    <row r="435" spans="1:3" x14ac:dyDescent="0.25">
      <c r="A435" s="1" t="str">
        <f>IF(Simulación!$D471,Simulación!E471,"")</f>
        <v/>
      </c>
      <c r="B435" s="1" t="str">
        <f>IF(Simulación!$D471,Simulación!F471,"")</f>
        <v/>
      </c>
      <c r="C435" s="1" t="str">
        <f>IF(Simulación!$D471,Simulación!G471,"")</f>
        <v/>
      </c>
    </row>
    <row r="436" spans="1:3" x14ac:dyDescent="0.25">
      <c r="A436" s="1" t="str">
        <f>IF(Simulación!$D472,Simulación!E472,"")</f>
        <v/>
      </c>
      <c r="B436" s="1" t="str">
        <f>IF(Simulación!$D472,Simulación!F472,"")</f>
        <v/>
      </c>
      <c r="C436" s="1" t="str">
        <f>IF(Simulación!$D472,Simulación!G472,"")</f>
        <v/>
      </c>
    </row>
    <row r="437" spans="1:3" x14ac:dyDescent="0.25">
      <c r="A437" s="1" t="str">
        <f>IF(Simulación!$D473,Simulación!E473,"")</f>
        <v/>
      </c>
      <c r="B437" s="1" t="str">
        <f>IF(Simulación!$D473,Simulación!F473,"")</f>
        <v/>
      </c>
      <c r="C437" s="1" t="str">
        <f>IF(Simulación!$D473,Simulación!G473,"")</f>
        <v/>
      </c>
    </row>
    <row r="438" spans="1:3" x14ac:dyDescent="0.25">
      <c r="A438" s="1" t="str">
        <f>IF(Simulación!$D474,Simulación!E474,"")</f>
        <v/>
      </c>
      <c r="B438" s="1" t="str">
        <f>IF(Simulación!$D474,Simulación!F474,"")</f>
        <v/>
      </c>
      <c r="C438" s="1" t="str">
        <f>IF(Simulación!$D474,Simulación!G474,"")</f>
        <v/>
      </c>
    </row>
    <row r="439" spans="1:3" x14ac:dyDescent="0.25">
      <c r="A439" s="1" t="str">
        <f>IF(Simulación!$D475,Simulación!E475,"")</f>
        <v/>
      </c>
      <c r="B439" s="1" t="str">
        <f>IF(Simulación!$D475,Simulación!F475,"")</f>
        <v/>
      </c>
      <c r="C439" s="1" t="str">
        <f>IF(Simulación!$D475,Simulación!G475,"")</f>
        <v/>
      </c>
    </row>
    <row r="440" spans="1:3" x14ac:dyDescent="0.25">
      <c r="A440" s="1" t="str">
        <f>IF(Simulación!$D476,Simulación!E476,"")</f>
        <v/>
      </c>
      <c r="B440" s="1" t="str">
        <f>IF(Simulación!$D476,Simulación!F476,"")</f>
        <v/>
      </c>
      <c r="C440" s="1" t="str">
        <f>IF(Simulación!$D476,Simulación!G476,"")</f>
        <v/>
      </c>
    </row>
    <row r="441" spans="1:3" x14ac:dyDescent="0.25">
      <c r="A441" s="1" t="str">
        <f>IF(Simulación!$D477,Simulación!E477,"")</f>
        <v/>
      </c>
      <c r="B441" s="1" t="str">
        <f>IF(Simulación!$D477,Simulación!F477,"")</f>
        <v/>
      </c>
      <c r="C441" s="1" t="str">
        <f>IF(Simulación!$D477,Simulación!G477,"")</f>
        <v/>
      </c>
    </row>
    <row r="442" spans="1:3" x14ac:dyDescent="0.25">
      <c r="A442" s="1" t="str">
        <f>IF(Simulación!$D478,Simulación!E478,"")</f>
        <v/>
      </c>
      <c r="B442" s="1" t="str">
        <f>IF(Simulación!$D478,Simulación!F478,"")</f>
        <v/>
      </c>
      <c r="C442" s="1" t="str">
        <f>IF(Simulación!$D478,Simulación!G478,"")</f>
        <v/>
      </c>
    </row>
    <row r="443" spans="1:3" x14ac:dyDescent="0.25">
      <c r="A443" s="1" t="str">
        <f>IF(Simulación!$D479,Simulación!E479,"")</f>
        <v/>
      </c>
      <c r="B443" s="1" t="str">
        <f>IF(Simulación!$D479,Simulación!F479,"")</f>
        <v/>
      </c>
      <c r="C443" s="1" t="str">
        <f>IF(Simulación!$D479,Simulación!G479,"")</f>
        <v/>
      </c>
    </row>
    <row r="444" spans="1:3" x14ac:dyDescent="0.25">
      <c r="A444" s="1" t="str">
        <f>IF(Simulación!$D480,Simulación!E480,"")</f>
        <v/>
      </c>
      <c r="B444" s="1" t="str">
        <f>IF(Simulación!$D480,Simulación!F480,"")</f>
        <v/>
      </c>
      <c r="C444" s="1" t="str">
        <f>IF(Simulación!$D480,Simulación!G480,"")</f>
        <v/>
      </c>
    </row>
    <row r="445" spans="1:3" x14ac:dyDescent="0.25">
      <c r="A445" s="1" t="str">
        <f>IF(Simulación!$D481,Simulación!E481,"")</f>
        <v/>
      </c>
      <c r="B445" s="1" t="str">
        <f>IF(Simulación!$D481,Simulación!F481,"")</f>
        <v/>
      </c>
      <c r="C445" s="1" t="str">
        <f>IF(Simulación!$D481,Simulación!G481,"")</f>
        <v/>
      </c>
    </row>
    <row r="446" spans="1:3" x14ac:dyDescent="0.25">
      <c r="A446" s="1" t="str">
        <f>IF(Simulación!$D482,Simulación!E482,"")</f>
        <v/>
      </c>
      <c r="B446" s="1" t="str">
        <f>IF(Simulación!$D482,Simulación!F482,"")</f>
        <v/>
      </c>
      <c r="C446" s="1" t="str">
        <f>IF(Simulación!$D482,Simulación!G482,"")</f>
        <v/>
      </c>
    </row>
    <row r="447" spans="1:3" x14ac:dyDescent="0.25">
      <c r="A447" s="1" t="str">
        <f>IF(Simulación!$D483,Simulación!E483,"")</f>
        <v/>
      </c>
      <c r="B447" s="1" t="str">
        <f>IF(Simulación!$D483,Simulación!F483,"")</f>
        <v/>
      </c>
      <c r="C447" s="1" t="str">
        <f>IF(Simulación!$D483,Simulación!G483,"")</f>
        <v/>
      </c>
    </row>
    <row r="448" spans="1:3" x14ac:dyDescent="0.25">
      <c r="A448" s="1" t="str">
        <f>IF(Simulación!$D484,Simulación!E484,"")</f>
        <v/>
      </c>
      <c r="B448" s="1" t="str">
        <f>IF(Simulación!$D484,Simulación!F484,"")</f>
        <v/>
      </c>
      <c r="C448" s="1" t="str">
        <f>IF(Simulación!$D484,Simulación!G484,"")</f>
        <v/>
      </c>
    </row>
    <row r="449" spans="1:3" x14ac:dyDescent="0.25">
      <c r="A449" s="1" t="str">
        <f>IF(Simulación!$D485,Simulación!E485,"")</f>
        <v/>
      </c>
      <c r="B449" s="1" t="str">
        <f>IF(Simulación!$D485,Simulación!F485,"")</f>
        <v/>
      </c>
      <c r="C449" s="1" t="str">
        <f>IF(Simulación!$D485,Simulación!G485,"")</f>
        <v/>
      </c>
    </row>
    <row r="450" spans="1:3" x14ac:dyDescent="0.25">
      <c r="A450" s="1" t="str">
        <f>IF(Simulación!$D486,Simulación!E486,"")</f>
        <v/>
      </c>
      <c r="B450" s="1" t="str">
        <f>IF(Simulación!$D486,Simulación!F486,"")</f>
        <v/>
      </c>
      <c r="C450" s="1" t="str">
        <f>IF(Simulación!$D486,Simulación!G486,"")</f>
        <v/>
      </c>
    </row>
    <row r="451" spans="1:3" x14ac:dyDescent="0.25">
      <c r="A451" s="1" t="str">
        <f>IF(Simulación!$D487,Simulación!E487,"")</f>
        <v/>
      </c>
      <c r="B451" s="1" t="str">
        <f>IF(Simulación!$D487,Simulación!F487,"")</f>
        <v/>
      </c>
      <c r="C451" s="1" t="str">
        <f>IF(Simulación!$D487,Simulación!G487,"")</f>
        <v/>
      </c>
    </row>
    <row r="452" spans="1:3" x14ac:dyDescent="0.25">
      <c r="A452" s="1" t="str">
        <f>IF(Simulación!$D488,Simulación!E488,"")</f>
        <v/>
      </c>
      <c r="B452" s="1" t="str">
        <f>IF(Simulación!$D488,Simulación!F488,"")</f>
        <v/>
      </c>
      <c r="C452" s="1" t="str">
        <f>IF(Simulación!$D488,Simulación!G488,"")</f>
        <v/>
      </c>
    </row>
    <row r="453" spans="1:3" x14ac:dyDescent="0.25">
      <c r="A453" s="1" t="str">
        <f>IF(Simulación!$D489,Simulación!E489,"")</f>
        <v/>
      </c>
      <c r="B453" s="1" t="str">
        <f>IF(Simulación!$D489,Simulación!F489,"")</f>
        <v/>
      </c>
      <c r="C453" s="1" t="str">
        <f>IF(Simulación!$D489,Simulación!G489,"")</f>
        <v/>
      </c>
    </row>
    <row r="454" spans="1:3" x14ac:dyDescent="0.25">
      <c r="A454" s="1" t="str">
        <f>IF(Simulación!$D490,Simulación!E490,"")</f>
        <v/>
      </c>
      <c r="B454" s="1" t="str">
        <f>IF(Simulación!$D490,Simulación!F490,"")</f>
        <v/>
      </c>
      <c r="C454" s="1" t="str">
        <f>IF(Simulación!$D490,Simulación!G490,"")</f>
        <v/>
      </c>
    </row>
    <row r="455" spans="1:3" x14ac:dyDescent="0.25">
      <c r="A455" s="1" t="str">
        <f>IF(Simulación!$D491,Simulación!E491,"")</f>
        <v/>
      </c>
      <c r="B455" s="1" t="str">
        <f>IF(Simulación!$D491,Simulación!F491,"")</f>
        <v/>
      </c>
      <c r="C455" s="1" t="str">
        <f>IF(Simulación!$D491,Simulación!G491,"")</f>
        <v/>
      </c>
    </row>
    <row r="456" spans="1:3" x14ac:dyDescent="0.25">
      <c r="A456" s="1" t="str">
        <f>IF(Simulación!$D492,Simulación!E492,"")</f>
        <v/>
      </c>
      <c r="B456" s="1" t="str">
        <f>IF(Simulación!$D492,Simulación!F492,"")</f>
        <v/>
      </c>
      <c r="C456" s="1" t="str">
        <f>IF(Simulación!$D492,Simulación!G492,"")</f>
        <v/>
      </c>
    </row>
    <row r="457" spans="1:3" x14ac:dyDescent="0.25">
      <c r="A457" s="1" t="str">
        <f>IF(Simulación!$D493,Simulación!E493,"")</f>
        <v/>
      </c>
      <c r="B457" s="1" t="str">
        <f>IF(Simulación!$D493,Simulación!F493,"")</f>
        <v/>
      </c>
      <c r="C457" s="1" t="str">
        <f>IF(Simulación!$D493,Simulación!G493,"")</f>
        <v/>
      </c>
    </row>
    <row r="458" spans="1:3" x14ac:dyDescent="0.25">
      <c r="A458" s="1" t="str">
        <f>IF(Simulación!$D494,Simulación!E494,"")</f>
        <v/>
      </c>
      <c r="B458" s="1" t="str">
        <f>IF(Simulación!$D494,Simulación!F494,"")</f>
        <v/>
      </c>
      <c r="C458" s="1" t="str">
        <f>IF(Simulación!$D494,Simulación!G494,"")</f>
        <v/>
      </c>
    </row>
    <row r="459" spans="1:3" x14ac:dyDescent="0.25">
      <c r="A459" s="1" t="str">
        <f>IF(Simulación!$D495,Simulación!E495,"")</f>
        <v/>
      </c>
      <c r="B459" s="1" t="str">
        <f>IF(Simulación!$D495,Simulación!F495,"")</f>
        <v/>
      </c>
      <c r="C459" s="1" t="str">
        <f>IF(Simulación!$D495,Simulación!G495,"")</f>
        <v/>
      </c>
    </row>
    <row r="460" spans="1:3" x14ac:dyDescent="0.25">
      <c r="A460" s="1" t="str">
        <f>IF(Simulación!$D496,Simulación!E496,"")</f>
        <v/>
      </c>
      <c r="B460" s="1" t="str">
        <f>IF(Simulación!$D496,Simulación!F496,"")</f>
        <v/>
      </c>
      <c r="C460" s="1" t="str">
        <f>IF(Simulación!$D496,Simulación!G496,"")</f>
        <v/>
      </c>
    </row>
    <row r="461" spans="1:3" x14ac:dyDescent="0.25">
      <c r="A461" s="1" t="str">
        <f>IF(Simulación!$D497,Simulación!E497,"")</f>
        <v/>
      </c>
      <c r="B461" s="1" t="str">
        <f>IF(Simulación!$D497,Simulación!F497,"")</f>
        <v/>
      </c>
      <c r="C461" s="1" t="str">
        <f>IF(Simulación!$D497,Simulación!G497,"")</f>
        <v/>
      </c>
    </row>
    <row r="462" spans="1:3" x14ac:dyDescent="0.25">
      <c r="A462" s="1" t="str">
        <f>IF(Simulación!$D498,Simulación!E498,"")</f>
        <v/>
      </c>
      <c r="B462" s="1" t="str">
        <f>IF(Simulación!$D498,Simulación!F498,"")</f>
        <v/>
      </c>
      <c r="C462" s="1" t="str">
        <f>IF(Simulación!$D498,Simulación!G498,"")</f>
        <v/>
      </c>
    </row>
    <row r="463" spans="1:3" x14ac:dyDescent="0.25">
      <c r="A463" s="1" t="str">
        <f>IF(Simulación!$D499,Simulación!E499,"")</f>
        <v/>
      </c>
      <c r="B463" s="1" t="str">
        <f>IF(Simulación!$D499,Simulación!F499,"")</f>
        <v/>
      </c>
      <c r="C463" s="1" t="str">
        <f>IF(Simulación!$D499,Simulación!G499,"")</f>
        <v/>
      </c>
    </row>
    <row r="464" spans="1:3" x14ac:dyDescent="0.25">
      <c r="A464" s="1" t="str">
        <f>IF(Simulación!$D500,Simulación!E500,"")</f>
        <v/>
      </c>
      <c r="B464" s="1" t="str">
        <f>IF(Simulación!$D500,Simulación!F500,"")</f>
        <v/>
      </c>
      <c r="C464" s="1" t="str">
        <f>IF(Simulación!$D500,Simulación!G500,"")</f>
        <v/>
      </c>
    </row>
    <row r="465" spans="1:3" x14ac:dyDescent="0.25">
      <c r="A465" s="1" t="str">
        <f>IF(Simulación!$D501,Simulación!E501,"")</f>
        <v/>
      </c>
      <c r="B465" s="1" t="str">
        <f>IF(Simulación!$D501,Simulación!F501,"")</f>
        <v/>
      </c>
      <c r="C465" s="1" t="str">
        <f>IF(Simulación!$D501,Simulación!G501,"")</f>
        <v/>
      </c>
    </row>
    <row r="466" spans="1:3" x14ac:dyDescent="0.25">
      <c r="A466" s="1" t="str">
        <f>IF(Simulación!$D502,Simulación!E502,"")</f>
        <v/>
      </c>
      <c r="B466" s="1" t="str">
        <f>IF(Simulación!$D502,Simulación!F502,"")</f>
        <v/>
      </c>
      <c r="C466" s="1" t="str">
        <f>IF(Simulación!$D502,Simulación!G502,"")</f>
        <v/>
      </c>
    </row>
    <row r="467" spans="1:3" x14ac:dyDescent="0.25">
      <c r="A467" s="1" t="str">
        <f>IF(Simulación!$D503,Simulación!E503,"")</f>
        <v/>
      </c>
      <c r="B467" s="1" t="str">
        <f>IF(Simulación!$D503,Simulación!F503,"")</f>
        <v/>
      </c>
      <c r="C467" s="1" t="str">
        <f>IF(Simulación!$D503,Simulación!G503,"")</f>
        <v/>
      </c>
    </row>
    <row r="468" spans="1:3" x14ac:dyDescent="0.25">
      <c r="A468" s="1" t="str">
        <f>IF(Simulación!$D504,Simulación!E504,"")</f>
        <v/>
      </c>
      <c r="B468" s="1" t="str">
        <f>IF(Simulación!$D504,Simulación!F504,"")</f>
        <v/>
      </c>
      <c r="C468" s="1" t="str">
        <f>IF(Simulación!$D504,Simulación!G504,"")</f>
        <v/>
      </c>
    </row>
    <row r="469" spans="1:3" x14ac:dyDescent="0.25">
      <c r="A469" s="1" t="str">
        <f>IF(Simulación!$D505,Simulación!E505,"")</f>
        <v/>
      </c>
      <c r="B469" s="1" t="str">
        <f>IF(Simulación!$D505,Simulación!F505,"")</f>
        <v/>
      </c>
      <c r="C469" s="1" t="str">
        <f>IF(Simulación!$D505,Simulación!G505,"")</f>
        <v/>
      </c>
    </row>
    <row r="470" spans="1:3" x14ac:dyDescent="0.25">
      <c r="A470" s="1" t="str">
        <f>IF(Simulación!$D506,Simulación!E506,"")</f>
        <v/>
      </c>
      <c r="B470" s="1" t="str">
        <f>IF(Simulación!$D506,Simulación!F506,"")</f>
        <v/>
      </c>
      <c r="C470" s="1" t="str">
        <f>IF(Simulación!$D506,Simulación!G506,"")</f>
        <v/>
      </c>
    </row>
    <row r="471" spans="1:3" x14ac:dyDescent="0.25">
      <c r="A471" s="1" t="str">
        <f>IF(Simulación!$D507,Simulación!E507,"")</f>
        <v/>
      </c>
      <c r="B471" s="1" t="str">
        <f>IF(Simulación!$D507,Simulación!F507,"")</f>
        <v/>
      </c>
      <c r="C471" s="1" t="str">
        <f>IF(Simulación!$D507,Simulación!G507,"")</f>
        <v/>
      </c>
    </row>
    <row r="472" spans="1:3" x14ac:dyDescent="0.25">
      <c r="A472" s="1" t="str">
        <f>IF(Simulación!$D508,Simulación!E508,"")</f>
        <v/>
      </c>
      <c r="B472" s="1" t="str">
        <f>IF(Simulación!$D508,Simulación!F508,"")</f>
        <v/>
      </c>
      <c r="C472" s="1" t="str">
        <f>IF(Simulación!$D508,Simulación!G508,"")</f>
        <v/>
      </c>
    </row>
    <row r="473" spans="1:3" x14ac:dyDescent="0.25">
      <c r="A473" s="1" t="str">
        <f>IF(Simulación!$D509,Simulación!E509,"")</f>
        <v/>
      </c>
      <c r="B473" s="1" t="str">
        <f>IF(Simulación!$D509,Simulación!F509,"")</f>
        <v/>
      </c>
      <c r="C473" s="1" t="str">
        <f>IF(Simulación!$D509,Simulación!G509,"")</f>
        <v/>
      </c>
    </row>
    <row r="474" spans="1:3" x14ac:dyDescent="0.25">
      <c r="A474" s="1" t="str">
        <f>IF(Simulación!$D510,Simulación!E510,"")</f>
        <v/>
      </c>
      <c r="B474" s="1" t="str">
        <f>IF(Simulación!$D510,Simulación!F510,"")</f>
        <v/>
      </c>
      <c r="C474" s="1" t="str">
        <f>IF(Simulación!$D510,Simulación!G510,"")</f>
        <v/>
      </c>
    </row>
    <row r="475" spans="1:3" x14ac:dyDescent="0.25">
      <c r="A475" s="1" t="str">
        <f>IF(Simulación!$D511,Simulación!E511,"")</f>
        <v/>
      </c>
      <c r="B475" s="1" t="str">
        <f>IF(Simulación!$D511,Simulación!F511,"")</f>
        <v/>
      </c>
      <c r="C475" s="1" t="str">
        <f>IF(Simulación!$D511,Simulación!G511,"")</f>
        <v/>
      </c>
    </row>
    <row r="476" spans="1:3" x14ac:dyDescent="0.25">
      <c r="A476" s="1" t="str">
        <f>IF(Simulación!$D512,Simulación!E512,"")</f>
        <v/>
      </c>
      <c r="B476" s="1" t="str">
        <f>IF(Simulación!$D512,Simulación!F512,"")</f>
        <v/>
      </c>
      <c r="C476" s="1" t="str">
        <f>IF(Simulación!$D512,Simulación!G512,"")</f>
        <v/>
      </c>
    </row>
    <row r="477" spans="1:3" x14ac:dyDescent="0.25">
      <c r="A477" s="1" t="str">
        <f>IF(Simulación!$D513,Simulación!E513,"")</f>
        <v/>
      </c>
      <c r="B477" s="1" t="str">
        <f>IF(Simulación!$D513,Simulación!F513,"")</f>
        <v/>
      </c>
      <c r="C477" s="1" t="str">
        <f>IF(Simulación!$D513,Simulación!G513,"")</f>
        <v/>
      </c>
    </row>
    <row r="478" spans="1:3" x14ac:dyDescent="0.25">
      <c r="A478" s="1" t="str">
        <f>IF(Simulación!$D514,Simulación!E514,"")</f>
        <v/>
      </c>
      <c r="B478" s="1" t="str">
        <f>IF(Simulación!$D514,Simulación!F514,"")</f>
        <v/>
      </c>
      <c r="C478" s="1" t="str">
        <f>IF(Simulación!$D514,Simulación!G514,"")</f>
        <v/>
      </c>
    </row>
    <row r="479" spans="1:3" x14ac:dyDescent="0.25">
      <c r="A479" s="1" t="str">
        <f>IF(Simulación!$D515,Simulación!E515,"")</f>
        <v/>
      </c>
      <c r="B479" s="1" t="str">
        <f>IF(Simulación!$D515,Simulación!F515,"")</f>
        <v/>
      </c>
      <c r="C479" s="1" t="str">
        <f>IF(Simulación!$D515,Simulación!G515,"")</f>
        <v/>
      </c>
    </row>
    <row r="480" spans="1:3" x14ac:dyDescent="0.25">
      <c r="A480" s="1" t="str">
        <f>IF(Simulación!$D516,Simulación!E516,"")</f>
        <v/>
      </c>
      <c r="B480" s="1" t="str">
        <f>IF(Simulación!$D516,Simulación!F516,"")</f>
        <v/>
      </c>
      <c r="C480" s="1" t="str">
        <f>IF(Simulación!$D516,Simulación!G516,"")</f>
        <v/>
      </c>
    </row>
    <row r="481" spans="1:3" x14ac:dyDescent="0.25">
      <c r="A481" s="1" t="str">
        <f>IF(Simulación!$D517,Simulación!E517,"")</f>
        <v/>
      </c>
      <c r="B481" s="1" t="str">
        <f>IF(Simulación!$D517,Simulación!F517,"")</f>
        <v/>
      </c>
      <c r="C481" s="1" t="str">
        <f>IF(Simulación!$D517,Simulación!G517,"")</f>
        <v/>
      </c>
    </row>
    <row r="482" spans="1:3" x14ac:dyDescent="0.25">
      <c r="A482" s="1" t="str">
        <f>IF(Simulación!$D518,Simulación!E518,"")</f>
        <v/>
      </c>
      <c r="B482" s="1" t="str">
        <f>IF(Simulación!$D518,Simulación!F518,"")</f>
        <v/>
      </c>
      <c r="C482" s="1" t="str">
        <f>IF(Simulación!$D518,Simulación!G518,"")</f>
        <v/>
      </c>
    </row>
    <row r="483" spans="1:3" x14ac:dyDescent="0.25">
      <c r="A483" s="1" t="str">
        <f>IF(Simulación!$D519,Simulación!E519,"")</f>
        <v/>
      </c>
      <c r="B483" s="1" t="str">
        <f>IF(Simulación!$D519,Simulación!F519,"")</f>
        <v/>
      </c>
      <c r="C483" s="1" t="str">
        <f>IF(Simulación!$D519,Simulación!G519,"")</f>
        <v/>
      </c>
    </row>
    <row r="484" spans="1:3" x14ac:dyDescent="0.25">
      <c r="A484" s="1" t="str">
        <f>IF(Simulación!$D520,Simulación!E520,"")</f>
        <v/>
      </c>
      <c r="B484" s="1" t="str">
        <f>IF(Simulación!$D520,Simulación!F520,"")</f>
        <v/>
      </c>
      <c r="C484" s="1" t="str">
        <f>IF(Simulación!$D520,Simulación!G520,"")</f>
        <v/>
      </c>
    </row>
    <row r="485" spans="1:3" x14ac:dyDescent="0.25">
      <c r="A485" s="1" t="str">
        <f>IF(Simulación!$D521,Simulación!E521,"")</f>
        <v/>
      </c>
      <c r="B485" s="1" t="str">
        <f>IF(Simulación!$D521,Simulación!F521,"")</f>
        <v/>
      </c>
      <c r="C485" s="1" t="str">
        <f>IF(Simulación!$D521,Simulación!G521,"")</f>
        <v/>
      </c>
    </row>
    <row r="486" spans="1:3" x14ac:dyDescent="0.25">
      <c r="A486" s="1" t="str">
        <f>IF(Simulación!$D522,Simulación!E522,"")</f>
        <v/>
      </c>
      <c r="B486" s="1" t="str">
        <f>IF(Simulación!$D522,Simulación!F522,"")</f>
        <v/>
      </c>
      <c r="C486" s="1" t="str">
        <f>IF(Simulación!$D522,Simulación!G522,"")</f>
        <v/>
      </c>
    </row>
    <row r="487" spans="1:3" x14ac:dyDescent="0.25">
      <c r="A487" s="1" t="str">
        <f>IF(Simulación!$D523,Simulación!E523,"")</f>
        <v/>
      </c>
      <c r="B487" s="1" t="str">
        <f>IF(Simulación!$D523,Simulación!F523,"")</f>
        <v/>
      </c>
      <c r="C487" s="1" t="str">
        <f>IF(Simulación!$D523,Simulación!G523,"")</f>
        <v/>
      </c>
    </row>
    <row r="488" spans="1:3" x14ac:dyDescent="0.25">
      <c r="A488" s="1" t="str">
        <f>IF(Simulación!$D524,Simulación!E524,"")</f>
        <v/>
      </c>
      <c r="B488" s="1" t="str">
        <f>IF(Simulación!$D524,Simulación!F524,"")</f>
        <v/>
      </c>
      <c r="C488" s="1" t="str">
        <f>IF(Simulación!$D524,Simulación!G524,"")</f>
        <v/>
      </c>
    </row>
    <row r="489" spans="1:3" x14ac:dyDescent="0.25">
      <c r="A489" s="1" t="str">
        <f>IF(Simulación!$D525,Simulación!E525,"")</f>
        <v/>
      </c>
      <c r="B489" s="1" t="str">
        <f>IF(Simulación!$D525,Simulación!F525,"")</f>
        <v/>
      </c>
      <c r="C489" s="1" t="str">
        <f>IF(Simulación!$D525,Simulación!G525,"")</f>
        <v/>
      </c>
    </row>
    <row r="490" spans="1:3" x14ac:dyDescent="0.25">
      <c r="A490" s="1" t="str">
        <f>IF(Simulación!$D526,Simulación!E526,"")</f>
        <v/>
      </c>
      <c r="B490" s="1" t="str">
        <f>IF(Simulación!$D526,Simulación!F526,"")</f>
        <v/>
      </c>
      <c r="C490" s="1" t="str">
        <f>IF(Simulación!$D526,Simulación!G526,"")</f>
        <v/>
      </c>
    </row>
    <row r="491" spans="1:3" x14ac:dyDescent="0.25">
      <c r="A491" s="1" t="str">
        <f>IF(Simulación!$D527,Simulación!E527,"")</f>
        <v/>
      </c>
      <c r="B491" s="1" t="str">
        <f>IF(Simulación!$D527,Simulación!F527,"")</f>
        <v/>
      </c>
      <c r="C491" s="1" t="str">
        <f>IF(Simulación!$D527,Simulación!G527,"")</f>
        <v/>
      </c>
    </row>
    <row r="492" spans="1:3" x14ac:dyDescent="0.25">
      <c r="A492" s="1" t="str">
        <f>IF(Simulación!$D528,Simulación!E528,"")</f>
        <v/>
      </c>
      <c r="B492" s="1" t="str">
        <f>IF(Simulación!$D528,Simulación!F528,"")</f>
        <v/>
      </c>
      <c r="C492" s="1" t="str">
        <f>IF(Simulación!$D528,Simulación!G528,"")</f>
        <v/>
      </c>
    </row>
    <row r="493" spans="1:3" x14ac:dyDescent="0.25">
      <c r="A493" s="1" t="str">
        <f>IF(Simulación!$D529,Simulación!E529,"")</f>
        <v/>
      </c>
      <c r="B493" s="1" t="str">
        <f>IF(Simulación!$D529,Simulación!F529,"")</f>
        <v/>
      </c>
      <c r="C493" s="1" t="str">
        <f>IF(Simulación!$D529,Simulación!G529,"")</f>
        <v/>
      </c>
    </row>
    <row r="494" spans="1:3" x14ac:dyDescent="0.25">
      <c r="A494" s="1" t="str">
        <f>IF(Simulación!$D530,Simulación!E530,"")</f>
        <v/>
      </c>
      <c r="B494" s="1" t="str">
        <f>IF(Simulación!$D530,Simulación!F530,"")</f>
        <v/>
      </c>
      <c r="C494" s="1" t="str">
        <f>IF(Simulación!$D530,Simulación!G530,"")</f>
        <v/>
      </c>
    </row>
    <row r="495" spans="1:3" x14ac:dyDescent="0.25">
      <c r="A495" s="1" t="str">
        <f>IF(Simulación!$D531,Simulación!E531,"")</f>
        <v/>
      </c>
      <c r="B495" s="1" t="str">
        <f>IF(Simulación!$D531,Simulación!F531,"")</f>
        <v/>
      </c>
      <c r="C495" s="1" t="str">
        <f>IF(Simulación!$D531,Simulación!G531,"")</f>
        <v/>
      </c>
    </row>
    <row r="496" spans="1:3" x14ac:dyDescent="0.25">
      <c r="A496" s="1" t="str">
        <f>IF(Simulación!$D532,Simulación!E532,"")</f>
        <v/>
      </c>
      <c r="B496" s="1" t="str">
        <f>IF(Simulación!$D532,Simulación!F532,"")</f>
        <v/>
      </c>
      <c r="C496" s="1" t="str">
        <f>IF(Simulación!$D532,Simulación!G532,"")</f>
        <v/>
      </c>
    </row>
    <row r="497" spans="1:3" x14ac:dyDescent="0.25">
      <c r="A497" s="1" t="str">
        <f>IF(Simulación!$D533,Simulación!E533,"")</f>
        <v/>
      </c>
      <c r="B497" s="1" t="str">
        <f>IF(Simulación!$D533,Simulación!F533,"")</f>
        <v/>
      </c>
      <c r="C497" s="1" t="str">
        <f>IF(Simulación!$D533,Simulación!G533,"")</f>
        <v/>
      </c>
    </row>
    <row r="498" spans="1:3" x14ac:dyDescent="0.25">
      <c r="A498" s="1" t="str">
        <f>IF(Simulación!$D534,Simulación!E534,"")</f>
        <v/>
      </c>
      <c r="B498" s="1" t="str">
        <f>IF(Simulación!$D534,Simulación!F534,"")</f>
        <v/>
      </c>
      <c r="C498" s="1" t="str">
        <f>IF(Simulación!$D534,Simulación!G534,"")</f>
        <v/>
      </c>
    </row>
    <row r="499" spans="1:3" x14ac:dyDescent="0.25">
      <c r="A499" s="1" t="str">
        <f>IF(Simulación!$D535,Simulación!E535,"")</f>
        <v/>
      </c>
      <c r="B499" s="1" t="str">
        <f>IF(Simulación!$D535,Simulación!F535,"")</f>
        <v/>
      </c>
      <c r="C499" s="1" t="str">
        <f>IF(Simulación!$D535,Simulación!G535,"")</f>
        <v/>
      </c>
    </row>
    <row r="500" spans="1:3" x14ac:dyDescent="0.25">
      <c r="A500" s="1" t="str">
        <f>IF(Simulación!$D536,Simulación!E536,"")</f>
        <v/>
      </c>
      <c r="B500" s="1" t="str">
        <f>IF(Simulación!$D536,Simulación!F536,"")</f>
        <v/>
      </c>
      <c r="C500" s="1" t="str">
        <f>IF(Simulación!$D536,Simulación!G536,"")</f>
        <v/>
      </c>
    </row>
    <row r="501" spans="1:3" x14ac:dyDescent="0.25">
      <c r="A501" s="1" t="str">
        <f>IF(Simulación!$D537,Simulación!E537,"")</f>
        <v/>
      </c>
      <c r="B501" s="1" t="str">
        <f>IF(Simulación!$D537,Simulación!F537,"")</f>
        <v/>
      </c>
      <c r="C501" s="1" t="str">
        <f>IF(Simulación!$D537,Simulación!G537,"")</f>
        <v/>
      </c>
    </row>
    <row r="502" spans="1:3" x14ac:dyDescent="0.25">
      <c r="A502" s="1" t="str">
        <f>IF(Simulación!$D538,Simulación!E538,"")</f>
        <v/>
      </c>
      <c r="B502" s="1" t="str">
        <f>IF(Simulación!$D538,Simulación!F538,"")</f>
        <v/>
      </c>
      <c r="C502" s="1" t="str">
        <f>IF(Simulación!$D538,Simulación!G538,"")</f>
        <v/>
      </c>
    </row>
    <row r="503" spans="1:3" x14ac:dyDescent="0.25">
      <c r="A503" s="1" t="str">
        <f>IF(Simulación!$D539,Simulación!E539,"")</f>
        <v/>
      </c>
      <c r="B503" s="1" t="str">
        <f>IF(Simulación!$D539,Simulación!F539,"")</f>
        <v/>
      </c>
      <c r="C503" s="1" t="str">
        <f>IF(Simulación!$D539,Simulación!G539,"")</f>
        <v/>
      </c>
    </row>
    <row r="504" spans="1:3" x14ac:dyDescent="0.25">
      <c r="A504" s="1" t="str">
        <f>IF(Simulación!$D540,Simulación!E540,"")</f>
        <v/>
      </c>
      <c r="B504" s="1" t="str">
        <f>IF(Simulación!$D540,Simulación!F540,"")</f>
        <v/>
      </c>
      <c r="C504" s="1" t="str">
        <f>IF(Simulación!$D540,Simulación!G540,"")</f>
        <v/>
      </c>
    </row>
    <row r="505" spans="1:3" x14ac:dyDescent="0.25">
      <c r="A505" s="1" t="str">
        <f>IF(Simulación!$D541,Simulación!E541,"")</f>
        <v/>
      </c>
      <c r="B505" s="1" t="str">
        <f>IF(Simulación!$D541,Simulación!F541,"")</f>
        <v/>
      </c>
      <c r="C505" s="1" t="str">
        <f>IF(Simulación!$D541,Simulación!G541,"")</f>
        <v/>
      </c>
    </row>
    <row r="506" spans="1:3" x14ac:dyDescent="0.25">
      <c r="A506" s="1" t="str">
        <f>IF(Simulación!$D542,Simulación!E542,"")</f>
        <v/>
      </c>
      <c r="B506" s="1" t="str">
        <f>IF(Simulación!$D542,Simulación!F542,"")</f>
        <v/>
      </c>
      <c r="C506" s="1" t="str">
        <f>IF(Simulación!$D542,Simulación!G542,"")</f>
        <v/>
      </c>
    </row>
    <row r="507" spans="1:3" x14ac:dyDescent="0.25">
      <c r="A507" s="1" t="str">
        <f>IF(Simulación!$D543,Simulación!E543,"")</f>
        <v/>
      </c>
      <c r="B507" s="1" t="str">
        <f>IF(Simulación!$D543,Simulación!F543,"")</f>
        <v/>
      </c>
      <c r="C507" s="1" t="str">
        <f>IF(Simulación!$D543,Simulación!G543,"")</f>
        <v/>
      </c>
    </row>
    <row r="508" spans="1:3" x14ac:dyDescent="0.25">
      <c r="A508" s="1" t="str">
        <f>IF(Simulación!$D544,Simulación!E544,"")</f>
        <v/>
      </c>
      <c r="B508" s="1" t="str">
        <f>IF(Simulación!$D544,Simulación!F544,"")</f>
        <v/>
      </c>
      <c r="C508" s="1" t="str">
        <f>IF(Simulación!$D544,Simulación!G544,"")</f>
        <v/>
      </c>
    </row>
    <row r="509" spans="1:3" x14ac:dyDescent="0.25">
      <c r="A509" s="1" t="str">
        <f>IF(Simulación!$D545,Simulación!E545,"")</f>
        <v/>
      </c>
      <c r="B509" s="1" t="str">
        <f>IF(Simulación!$D545,Simulación!F545,"")</f>
        <v/>
      </c>
      <c r="C509" s="1" t="str">
        <f>IF(Simulación!$D545,Simulación!G545,"")</f>
        <v/>
      </c>
    </row>
    <row r="510" spans="1:3" x14ac:dyDescent="0.25">
      <c r="A510" s="1" t="str">
        <f>IF(Simulación!$D546,Simulación!E546,"")</f>
        <v/>
      </c>
      <c r="B510" s="1" t="str">
        <f>IF(Simulación!$D546,Simulación!F546,"")</f>
        <v/>
      </c>
      <c r="C510" s="1" t="str">
        <f>IF(Simulación!$D546,Simulación!G546,"")</f>
        <v/>
      </c>
    </row>
    <row r="511" spans="1:3" x14ac:dyDescent="0.25">
      <c r="A511" s="1" t="str">
        <f>IF(Simulación!$D547,Simulación!E547,"")</f>
        <v/>
      </c>
      <c r="B511" s="1" t="str">
        <f>IF(Simulación!$D547,Simulación!F547,"")</f>
        <v/>
      </c>
      <c r="C511" s="1" t="str">
        <f>IF(Simulación!$D547,Simulación!G547,"")</f>
        <v/>
      </c>
    </row>
    <row r="512" spans="1:3" x14ac:dyDescent="0.25">
      <c r="A512" s="1" t="str">
        <f>IF(Simulación!$D548,Simulación!E548,"")</f>
        <v/>
      </c>
      <c r="B512" s="1" t="str">
        <f>IF(Simulación!$D548,Simulación!F548,"")</f>
        <v/>
      </c>
      <c r="C512" s="1" t="str">
        <f>IF(Simulación!$D548,Simulación!G548,"")</f>
        <v/>
      </c>
    </row>
    <row r="513" spans="1:3" x14ac:dyDescent="0.25">
      <c r="A513" s="1" t="str">
        <f>IF(Simulación!$D549,Simulación!E549,"")</f>
        <v/>
      </c>
      <c r="B513" s="1" t="str">
        <f>IF(Simulación!$D549,Simulación!F549,"")</f>
        <v/>
      </c>
      <c r="C513" s="1" t="str">
        <f>IF(Simulación!$D549,Simulación!G549,"")</f>
        <v/>
      </c>
    </row>
    <row r="514" spans="1:3" x14ac:dyDescent="0.25">
      <c r="A514" s="1" t="str">
        <f>IF(Simulación!$D550,Simulación!E550,"")</f>
        <v/>
      </c>
      <c r="B514" s="1" t="str">
        <f>IF(Simulación!$D550,Simulación!F550,"")</f>
        <v/>
      </c>
      <c r="C514" s="1" t="str">
        <f>IF(Simulación!$D550,Simulación!G550,"")</f>
        <v/>
      </c>
    </row>
    <row r="515" spans="1:3" x14ac:dyDescent="0.25">
      <c r="A515" s="1" t="str">
        <f>IF(Simulación!$D551,Simulación!E551,"")</f>
        <v/>
      </c>
      <c r="B515" s="1" t="str">
        <f>IF(Simulación!$D551,Simulación!F551,"")</f>
        <v/>
      </c>
      <c r="C515" s="1" t="str">
        <f>IF(Simulación!$D551,Simulación!G551,"")</f>
        <v/>
      </c>
    </row>
    <row r="516" spans="1:3" x14ac:dyDescent="0.25">
      <c r="A516" s="1" t="str">
        <f>IF(Simulación!$D552,Simulación!E552,"")</f>
        <v/>
      </c>
      <c r="B516" s="1" t="str">
        <f>IF(Simulación!$D552,Simulación!F552,"")</f>
        <v/>
      </c>
      <c r="C516" s="1" t="str">
        <f>IF(Simulación!$D552,Simulación!G552,"")</f>
        <v/>
      </c>
    </row>
    <row r="517" spans="1:3" x14ac:dyDescent="0.25">
      <c r="A517" s="1" t="str">
        <f>IF(Simulación!$D553,Simulación!E553,"")</f>
        <v/>
      </c>
      <c r="B517" s="1" t="str">
        <f>IF(Simulación!$D553,Simulación!F553,"")</f>
        <v/>
      </c>
      <c r="C517" s="1" t="str">
        <f>IF(Simulación!$D553,Simulación!G553,"")</f>
        <v/>
      </c>
    </row>
    <row r="518" spans="1:3" x14ac:dyDescent="0.25">
      <c r="A518" s="1" t="str">
        <f>IF(Simulación!$D554,Simulación!E554,"")</f>
        <v/>
      </c>
      <c r="B518" s="1" t="str">
        <f>IF(Simulación!$D554,Simulación!F554,"")</f>
        <v/>
      </c>
      <c r="C518" s="1" t="str">
        <f>IF(Simulación!$D554,Simulación!G554,"")</f>
        <v/>
      </c>
    </row>
    <row r="519" spans="1:3" x14ac:dyDescent="0.25">
      <c r="A519" s="1" t="str">
        <f>IF(Simulación!$D555,Simulación!E555,"")</f>
        <v/>
      </c>
      <c r="B519" s="1" t="str">
        <f>IF(Simulación!$D555,Simulación!F555,"")</f>
        <v/>
      </c>
      <c r="C519" s="1" t="str">
        <f>IF(Simulación!$D555,Simulación!G555,"")</f>
        <v/>
      </c>
    </row>
    <row r="520" spans="1:3" x14ac:dyDescent="0.25">
      <c r="A520" s="1" t="str">
        <f>IF(Simulación!$D556,Simulación!E556,"")</f>
        <v/>
      </c>
      <c r="B520" s="1" t="str">
        <f>IF(Simulación!$D556,Simulación!F556,"")</f>
        <v/>
      </c>
      <c r="C520" s="1" t="str">
        <f>IF(Simulación!$D556,Simulación!G556,"")</f>
        <v/>
      </c>
    </row>
    <row r="521" spans="1:3" x14ac:dyDescent="0.25">
      <c r="A521" s="1" t="str">
        <f>IF(Simulación!$D557,Simulación!E557,"")</f>
        <v/>
      </c>
      <c r="B521" s="1" t="str">
        <f>IF(Simulación!$D557,Simulación!F557,"")</f>
        <v/>
      </c>
      <c r="C521" s="1" t="str">
        <f>IF(Simulación!$D557,Simulación!G557,"")</f>
        <v/>
      </c>
    </row>
    <row r="522" spans="1:3" x14ac:dyDescent="0.25">
      <c r="A522" s="1" t="str">
        <f>IF(Simulación!$D558,Simulación!E558,"")</f>
        <v/>
      </c>
      <c r="B522" s="1" t="str">
        <f>IF(Simulación!$D558,Simulación!F558,"")</f>
        <v/>
      </c>
      <c r="C522" s="1" t="str">
        <f>IF(Simulación!$D558,Simulación!G558,"")</f>
        <v/>
      </c>
    </row>
    <row r="523" spans="1:3" x14ac:dyDescent="0.25">
      <c r="A523" s="1" t="str">
        <f>IF(Simulación!$D559,Simulación!E559,"")</f>
        <v/>
      </c>
      <c r="B523" s="1" t="str">
        <f>IF(Simulación!$D559,Simulación!F559,"")</f>
        <v/>
      </c>
      <c r="C523" s="1" t="str">
        <f>IF(Simulación!$D559,Simulación!G559,"")</f>
        <v/>
      </c>
    </row>
    <row r="524" spans="1:3" x14ac:dyDescent="0.25">
      <c r="A524" s="1" t="str">
        <f>IF(Simulación!$D560,Simulación!E560,"")</f>
        <v/>
      </c>
      <c r="B524" s="1" t="str">
        <f>IF(Simulación!$D560,Simulación!F560,"")</f>
        <v/>
      </c>
      <c r="C524" s="1" t="str">
        <f>IF(Simulación!$D560,Simulación!G560,"")</f>
        <v/>
      </c>
    </row>
    <row r="525" spans="1:3" x14ac:dyDescent="0.25">
      <c r="A525" s="1" t="str">
        <f>IF(Simulación!$D561,Simulación!E561,"")</f>
        <v/>
      </c>
      <c r="B525" s="1" t="str">
        <f>IF(Simulación!$D561,Simulación!F561,"")</f>
        <v/>
      </c>
      <c r="C525" s="1" t="str">
        <f>IF(Simulación!$D561,Simulación!G561,"")</f>
        <v/>
      </c>
    </row>
    <row r="526" spans="1:3" x14ac:dyDescent="0.25">
      <c r="A526" s="1" t="str">
        <f>IF(Simulación!$D562,Simulación!E562,"")</f>
        <v/>
      </c>
      <c r="B526" s="1" t="str">
        <f>IF(Simulación!$D562,Simulación!F562,"")</f>
        <v/>
      </c>
      <c r="C526" s="1" t="str">
        <f>IF(Simulación!$D562,Simulación!G562,"")</f>
        <v/>
      </c>
    </row>
    <row r="527" spans="1:3" x14ac:dyDescent="0.25">
      <c r="A527" s="1" t="str">
        <f>IF(Simulación!$D563,Simulación!E563,"")</f>
        <v/>
      </c>
      <c r="B527" s="1" t="str">
        <f>IF(Simulación!$D563,Simulación!F563,"")</f>
        <v/>
      </c>
      <c r="C527" s="1" t="str">
        <f>IF(Simulación!$D563,Simulación!G563,"")</f>
        <v/>
      </c>
    </row>
    <row r="528" spans="1:3" x14ac:dyDescent="0.25">
      <c r="A528" s="1" t="str">
        <f>IF(Simulación!$D564,Simulación!E564,"")</f>
        <v/>
      </c>
      <c r="B528" s="1" t="str">
        <f>IF(Simulación!$D564,Simulación!F564,"")</f>
        <v/>
      </c>
      <c r="C528" s="1" t="str">
        <f>IF(Simulación!$D564,Simulación!G564,"")</f>
        <v/>
      </c>
    </row>
    <row r="529" spans="1:3" x14ac:dyDescent="0.25">
      <c r="A529" s="1" t="str">
        <f>IF(Simulación!$D565,Simulación!E565,"")</f>
        <v/>
      </c>
      <c r="B529" s="1" t="str">
        <f>IF(Simulación!$D565,Simulación!F565,"")</f>
        <v/>
      </c>
      <c r="C529" s="1" t="str">
        <f>IF(Simulación!$D565,Simulación!G565,"")</f>
        <v/>
      </c>
    </row>
    <row r="530" spans="1:3" x14ac:dyDescent="0.25">
      <c r="A530" s="1" t="str">
        <f>IF(Simulación!$D566,Simulación!E566,"")</f>
        <v/>
      </c>
      <c r="B530" s="1" t="str">
        <f>IF(Simulación!$D566,Simulación!F566,"")</f>
        <v/>
      </c>
      <c r="C530" s="1" t="str">
        <f>IF(Simulación!$D566,Simulación!G566,"")</f>
        <v/>
      </c>
    </row>
    <row r="531" spans="1:3" x14ac:dyDescent="0.25">
      <c r="A531" s="1" t="str">
        <f>IF(Simulación!$D567,Simulación!E567,"")</f>
        <v/>
      </c>
      <c r="B531" s="1" t="str">
        <f>IF(Simulación!$D567,Simulación!F567,"")</f>
        <v/>
      </c>
      <c r="C531" s="1" t="str">
        <f>IF(Simulación!$D567,Simulación!G567,"")</f>
        <v/>
      </c>
    </row>
    <row r="532" spans="1:3" x14ac:dyDescent="0.25">
      <c r="A532" s="1" t="str">
        <f>IF(Simulación!$D568,Simulación!E568,"")</f>
        <v/>
      </c>
      <c r="B532" s="1" t="str">
        <f>IF(Simulación!$D568,Simulación!F568,"")</f>
        <v/>
      </c>
      <c r="C532" s="1" t="str">
        <f>IF(Simulación!$D568,Simulación!G568,"")</f>
        <v/>
      </c>
    </row>
    <row r="533" spans="1:3" x14ac:dyDescent="0.25">
      <c r="A533" s="1" t="str">
        <f>IF(Simulación!$D569,Simulación!E569,"")</f>
        <v/>
      </c>
      <c r="B533" s="1" t="str">
        <f>IF(Simulación!$D569,Simulación!F569,"")</f>
        <v/>
      </c>
      <c r="C533" s="1" t="str">
        <f>IF(Simulación!$D569,Simulación!G569,"")</f>
        <v/>
      </c>
    </row>
    <row r="534" spans="1:3" x14ac:dyDescent="0.25">
      <c r="A534" s="1" t="str">
        <f>IF(Simulación!$D570,Simulación!E570,"")</f>
        <v/>
      </c>
      <c r="B534" s="1" t="str">
        <f>IF(Simulación!$D570,Simulación!F570,"")</f>
        <v/>
      </c>
      <c r="C534" s="1" t="str">
        <f>IF(Simulación!$D570,Simulación!G570,"")</f>
        <v/>
      </c>
    </row>
    <row r="535" spans="1:3" x14ac:dyDescent="0.25">
      <c r="A535" s="1" t="str">
        <f>IF(Simulación!$D571,Simulación!E571,"")</f>
        <v/>
      </c>
      <c r="B535" s="1" t="str">
        <f>IF(Simulación!$D571,Simulación!F571,"")</f>
        <v/>
      </c>
      <c r="C535" s="1" t="str">
        <f>IF(Simulación!$D571,Simulación!G571,"")</f>
        <v/>
      </c>
    </row>
    <row r="536" spans="1:3" x14ac:dyDescent="0.25">
      <c r="A536" s="1" t="str">
        <f>IF(Simulación!$D572,Simulación!E572,"")</f>
        <v/>
      </c>
      <c r="B536" s="1" t="str">
        <f>IF(Simulación!$D572,Simulación!F572,"")</f>
        <v/>
      </c>
      <c r="C536" s="1" t="str">
        <f>IF(Simulación!$D572,Simulación!G572,"")</f>
        <v/>
      </c>
    </row>
    <row r="537" spans="1:3" x14ac:dyDescent="0.25">
      <c r="A537" s="1" t="str">
        <f>IF(Simulación!$D573,Simulación!E573,"")</f>
        <v/>
      </c>
      <c r="B537" s="1" t="str">
        <f>IF(Simulación!$D573,Simulación!F573,"")</f>
        <v/>
      </c>
      <c r="C537" s="1" t="str">
        <f>IF(Simulación!$D573,Simulación!G573,"")</f>
        <v/>
      </c>
    </row>
    <row r="538" spans="1:3" x14ac:dyDescent="0.25">
      <c r="A538" s="1" t="str">
        <f>IF(Simulación!$D574,Simulación!E574,"")</f>
        <v/>
      </c>
      <c r="B538" s="1" t="str">
        <f>IF(Simulación!$D574,Simulación!F574,"")</f>
        <v/>
      </c>
      <c r="C538" s="1" t="str">
        <f>IF(Simulación!$D574,Simulación!G574,"")</f>
        <v/>
      </c>
    </row>
    <row r="539" spans="1:3" x14ac:dyDescent="0.25">
      <c r="A539" s="1" t="str">
        <f>IF(Simulación!$D575,Simulación!E575,"")</f>
        <v/>
      </c>
      <c r="B539" s="1" t="str">
        <f>IF(Simulación!$D575,Simulación!F575,"")</f>
        <v/>
      </c>
      <c r="C539" s="1" t="str">
        <f>IF(Simulación!$D575,Simulación!G575,"")</f>
        <v/>
      </c>
    </row>
    <row r="540" spans="1:3" x14ac:dyDescent="0.25">
      <c r="A540" s="1" t="str">
        <f>IF(Simulación!$D576,Simulación!E576,"")</f>
        <v/>
      </c>
      <c r="B540" s="1" t="str">
        <f>IF(Simulación!$D576,Simulación!F576,"")</f>
        <v/>
      </c>
      <c r="C540" s="1" t="str">
        <f>IF(Simulación!$D576,Simulación!G576,"")</f>
        <v/>
      </c>
    </row>
    <row r="541" spans="1:3" x14ac:dyDescent="0.25">
      <c r="A541" s="1" t="str">
        <f>IF(Simulación!$D577,Simulación!E577,"")</f>
        <v/>
      </c>
      <c r="B541" s="1" t="str">
        <f>IF(Simulación!$D577,Simulación!F577,"")</f>
        <v/>
      </c>
      <c r="C541" s="1" t="str">
        <f>IF(Simulación!$D577,Simulación!G577,"")</f>
        <v/>
      </c>
    </row>
    <row r="542" spans="1:3" x14ac:dyDescent="0.25">
      <c r="A542" s="1" t="str">
        <f>IF(Simulación!$D578,Simulación!E578,"")</f>
        <v/>
      </c>
      <c r="B542" s="1" t="str">
        <f>IF(Simulación!$D578,Simulación!F578,"")</f>
        <v/>
      </c>
      <c r="C542" s="1" t="str">
        <f>IF(Simulación!$D578,Simulación!G578,"")</f>
        <v/>
      </c>
    </row>
    <row r="543" spans="1:3" x14ac:dyDescent="0.25">
      <c r="A543" s="1" t="str">
        <f>IF(Simulación!$D579,Simulación!E579,"")</f>
        <v/>
      </c>
      <c r="B543" s="1" t="str">
        <f>IF(Simulación!$D579,Simulación!F579,"")</f>
        <v/>
      </c>
      <c r="C543" s="1" t="str">
        <f>IF(Simulación!$D579,Simulación!G579,"")</f>
        <v/>
      </c>
    </row>
    <row r="544" spans="1:3" x14ac:dyDescent="0.25">
      <c r="A544" s="1" t="str">
        <f>IF(Simulación!$D580,Simulación!E580,"")</f>
        <v/>
      </c>
      <c r="B544" s="1" t="str">
        <f>IF(Simulación!$D580,Simulación!F580,"")</f>
        <v/>
      </c>
      <c r="C544" s="1" t="str">
        <f>IF(Simulación!$D580,Simulación!G580,"")</f>
        <v/>
      </c>
    </row>
    <row r="545" spans="1:3" x14ac:dyDescent="0.25">
      <c r="A545" s="1" t="str">
        <f>IF(Simulación!$D581,Simulación!E581,"")</f>
        <v/>
      </c>
      <c r="B545" s="1" t="str">
        <f>IF(Simulación!$D581,Simulación!F581,"")</f>
        <v/>
      </c>
      <c r="C545" s="1" t="str">
        <f>IF(Simulación!$D581,Simulación!G581,"")</f>
        <v/>
      </c>
    </row>
    <row r="546" spans="1:3" x14ac:dyDescent="0.25">
      <c r="A546" s="1" t="str">
        <f>IF(Simulación!$D582,Simulación!E582,"")</f>
        <v/>
      </c>
      <c r="B546" s="1" t="str">
        <f>IF(Simulación!$D582,Simulación!F582,"")</f>
        <v/>
      </c>
      <c r="C546" s="1" t="str">
        <f>IF(Simulación!$D582,Simulación!G582,"")</f>
        <v/>
      </c>
    </row>
    <row r="547" spans="1:3" x14ac:dyDescent="0.25">
      <c r="A547" s="1" t="str">
        <f>IF(Simulación!$D583,Simulación!E583,"")</f>
        <v/>
      </c>
      <c r="B547" s="1" t="str">
        <f>IF(Simulación!$D583,Simulación!F583,"")</f>
        <v/>
      </c>
      <c r="C547" s="1" t="str">
        <f>IF(Simulación!$D583,Simulación!G583,"")</f>
        <v/>
      </c>
    </row>
    <row r="548" spans="1:3" x14ac:dyDescent="0.25">
      <c r="A548" s="1" t="str">
        <f>IF(Simulación!$D584,Simulación!E584,"")</f>
        <v/>
      </c>
      <c r="B548" s="1" t="str">
        <f>IF(Simulación!$D584,Simulación!F584,"")</f>
        <v/>
      </c>
      <c r="C548" s="1" t="str">
        <f>IF(Simulación!$D584,Simulación!G584,"")</f>
        <v/>
      </c>
    </row>
    <row r="549" spans="1:3" x14ac:dyDescent="0.25">
      <c r="A549" s="1" t="str">
        <f>IF(Simulación!$D585,Simulación!E585,"")</f>
        <v/>
      </c>
      <c r="B549" s="1" t="str">
        <f>IF(Simulación!$D585,Simulación!F585,"")</f>
        <v/>
      </c>
      <c r="C549" s="1" t="str">
        <f>IF(Simulación!$D585,Simulación!G585,"")</f>
        <v/>
      </c>
    </row>
    <row r="550" spans="1:3" x14ac:dyDescent="0.25">
      <c r="A550" s="1" t="str">
        <f>IF(Simulación!$D586,Simulación!E586,"")</f>
        <v/>
      </c>
      <c r="B550" s="1" t="str">
        <f>IF(Simulación!$D586,Simulación!F586,"")</f>
        <v/>
      </c>
      <c r="C550" s="1" t="str">
        <f>IF(Simulación!$D586,Simulación!G586,"")</f>
        <v/>
      </c>
    </row>
    <row r="551" spans="1:3" x14ac:dyDescent="0.25">
      <c r="A551" s="1" t="str">
        <f>IF(Simulación!$D587,Simulación!E587,"")</f>
        <v/>
      </c>
      <c r="B551" s="1" t="str">
        <f>IF(Simulación!$D587,Simulación!F587,"")</f>
        <v/>
      </c>
      <c r="C551" s="1" t="str">
        <f>IF(Simulación!$D587,Simulación!G587,"")</f>
        <v/>
      </c>
    </row>
    <row r="552" spans="1:3" x14ac:dyDescent="0.25">
      <c r="A552" s="1" t="str">
        <f>IF(Simulación!$D588,Simulación!E588,"")</f>
        <v/>
      </c>
      <c r="B552" s="1" t="str">
        <f>IF(Simulación!$D588,Simulación!F588,"")</f>
        <v/>
      </c>
      <c r="C552" s="1" t="str">
        <f>IF(Simulación!$D588,Simulación!G588,"")</f>
        <v/>
      </c>
    </row>
    <row r="553" spans="1:3" x14ac:dyDescent="0.25">
      <c r="A553" s="1" t="str">
        <f>IF(Simulación!$D589,Simulación!E589,"")</f>
        <v/>
      </c>
      <c r="B553" s="1" t="str">
        <f>IF(Simulación!$D589,Simulación!F589,"")</f>
        <v/>
      </c>
      <c r="C553" s="1" t="str">
        <f>IF(Simulación!$D589,Simulación!G589,"")</f>
        <v/>
      </c>
    </row>
    <row r="554" spans="1:3" x14ac:dyDescent="0.25">
      <c r="A554" s="1" t="str">
        <f>IF(Simulación!$D590,Simulación!E590,"")</f>
        <v/>
      </c>
      <c r="B554" s="1" t="str">
        <f>IF(Simulación!$D590,Simulación!F590,"")</f>
        <v/>
      </c>
      <c r="C554" s="1" t="str">
        <f>IF(Simulación!$D590,Simulación!G590,"")</f>
        <v/>
      </c>
    </row>
    <row r="555" spans="1:3" x14ac:dyDescent="0.25">
      <c r="A555" s="1" t="str">
        <f>IF(Simulación!$D591,Simulación!E591,"")</f>
        <v/>
      </c>
      <c r="B555" s="1" t="str">
        <f>IF(Simulación!$D591,Simulación!F591,"")</f>
        <v/>
      </c>
      <c r="C555" s="1" t="str">
        <f>IF(Simulación!$D591,Simulación!G591,"")</f>
        <v/>
      </c>
    </row>
    <row r="556" spans="1:3" x14ac:dyDescent="0.25">
      <c r="A556" s="1" t="str">
        <f>IF(Simulación!$D592,Simulación!E592,"")</f>
        <v/>
      </c>
      <c r="B556" s="1" t="str">
        <f>IF(Simulación!$D592,Simulación!F592,"")</f>
        <v/>
      </c>
      <c r="C556" s="1" t="str">
        <f>IF(Simulación!$D592,Simulación!G592,"")</f>
        <v/>
      </c>
    </row>
    <row r="557" spans="1:3" x14ac:dyDescent="0.25">
      <c r="A557" s="1" t="str">
        <f>IF(Simulación!$D593,Simulación!E593,"")</f>
        <v/>
      </c>
      <c r="B557" s="1" t="str">
        <f>IF(Simulación!$D593,Simulación!F593,"")</f>
        <v/>
      </c>
      <c r="C557" s="1" t="str">
        <f>IF(Simulación!$D593,Simulación!G593,"")</f>
        <v/>
      </c>
    </row>
    <row r="558" spans="1:3" x14ac:dyDescent="0.25">
      <c r="A558" s="1" t="str">
        <f>IF(Simulación!$D594,Simulación!E594,"")</f>
        <v/>
      </c>
      <c r="B558" s="1" t="str">
        <f>IF(Simulación!$D594,Simulación!F594,"")</f>
        <v/>
      </c>
      <c r="C558" s="1" t="str">
        <f>IF(Simulación!$D594,Simulación!G594,"")</f>
        <v/>
      </c>
    </row>
    <row r="559" spans="1:3" x14ac:dyDescent="0.25">
      <c r="A559" s="1" t="str">
        <f>IF(Simulación!$D595,Simulación!E595,"")</f>
        <v/>
      </c>
      <c r="B559" s="1" t="str">
        <f>IF(Simulación!$D595,Simulación!F595,"")</f>
        <v/>
      </c>
      <c r="C559" s="1" t="str">
        <f>IF(Simulación!$D595,Simulación!G595,"")</f>
        <v/>
      </c>
    </row>
    <row r="560" spans="1:3" x14ac:dyDescent="0.25">
      <c r="A560" s="1" t="str">
        <f>IF(Simulación!$D596,Simulación!E596,"")</f>
        <v/>
      </c>
      <c r="B560" s="1" t="str">
        <f>IF(Simulación!$D596,Simulación!F596,"")</f>
        <v/>
      </c>
      <c r="C560" s="1" t="str">
        <f>IF(Simulación!$D596,Simulación!G596,"")</f>
        <v/>
      </c>
    </row>
    <row r="561" spans="1:3" x14ac:dyDescent="0.25">
      <c r="A561" s="1" t="str">
        <f>IF(Simulación!$D597,Simulación!E597,"")</f>
        <v/>
      </c>
      <c r="B561" s="1" t="str">
        <f>IF(Simulación!$D597,Simulación!F597,"")</f>
        <v/>
      </c>
      <c r="C561" s="1" t="str">
        <f>IF(Simulación!$D597,Simulación!G597,"")</f>
        <v/>
      </c>
    </row>
    <row r="562" spans="1:3" x14ac:dyDescent="0.25">
      <c r="A562" s="1" t="str">
        <f>IF(Simulación!$D598,Simulación!E598,"")</f>
        <v/>
      </c>
      <c r="B562" s="1" t="str">
        <f>IF(Simulación!$D598,Simulación!F598,"")</f>
        <v/>
      </c>
      <c r="C562" s="1" t="str">
        <f>IF(Simulación!$D598,Simulación!G598,"")</f>
        <v/>
      </c>
    </row>
    <row r="563" spans="1:3" x14ac:dyDescent="0.25">
      <c r="A563" s="1" t="str">
        <f>IF(Simulación!$D599,Simulación!E599,"")</f>
        <v/>
      </c>
      <c r="B563" s="1" t="str">
        <f>IF(Simulación!$D599,Simulación!F599,"")</f>
        <v/>
      </c>
      <c r="C563" s="1" t="str">
        <f>IF(Simulación!$D599,Simulación!G599,"")</f>
        <v/>
      </c>
    </row>
    <row r="564" spans="1:3" x14ac:dyDescent="0.25">
      <c r="A564" s="1" t="str">
        <f>IF(Simulación!$D600,Simulación!E600,"")</f>
        <v/>
      </c>
      <c r="B564" s="1" t="str">
        <f>IF(Simulación!$D600,Simulación!F600,"")</f>
        <v/>
      </c>
      <c r="C564" s="1" t="str">
        <f>IF(Simulación!$D600,Simulación!G600,"")</f>
        <v/>
      </c>
    </row>
    <row r="565" spans="1:3" x14ac:dyDescent="0.25">
      <c r="A565" s="1" t="str">
        <f>IF(Simulación!$D601,Simulación!E601,"")</f>
        <v/>
      </c>
      <c r="B565" s="1" t="str">
        <f>IF(Simulación!$D601,Simulación!F601,"")</f>
        <v/>
      </c>
      <c r="C565" s="1" t="str">
        <f>IF(Simulación!$D601,Simulación!G601,"")</f>
        <v/>
      </c>
    </row>
    <row r="566" spans="1:3" x14ac:dyDescent="0.25">
      <c r="A566" s="1" t="str">
        <f>IF(Simulación!$D602,Simulación!E602,"")</f>
        <v/>
      </c>
      <c r="B566" s="1" t="str">
        <f>IF(Simulación!$D602,Simulación!F602,"")</f>
        <v/>
      </c>
      <c r="C566" s="1" t="str">
        <f>IF(Simulación!$D602,Simulación!G602,"")</f>
        <v/>
      </c>
    </row>
    <row r="567" spans="1:3" x14ac:dyDescent="0.25">
      <c r="A567" s="1" t="str">
        <f>IF(Simulación!$D603,Simulación!E603,"")</f>
        <v/>
      </c>
      <c r="B567" s="1" t="str">
        <f>IF(Simulación!$D603,Simulación!F603,"")</f>
        <v/>
      </c>
      <c r="C567" s="1" t="str">
        <f>IF(Simulación!$D603,Simulación!G603,"")</f>
        <v/>
      </c>
    </row>
    <row r="568" spans="1:3" x14ac:dyDescent="0.25">
      <c r="A568" s="1" t="str">
        <f>IF(Simulación!$D604,Simulación!E604,"")</f>
        <v/>
      </c>
      <c r="B568" s="1" t="str">
        <f>IF(Simulación!$D604,Simulación!F604,"")</f>
        <v/>
      </c>
      <c r="C568" s="1" t="str">
        <f>IF(Simulación!$D604,Simulación!G604,"")</f>
        <v/>
      </c>
    </row>
    <row r="569" spans="1:3" x14ac:dyDescent="0.25">
      <c r="A569" s="1" t="str">
        <f>IF(Simulación!$D605,Simulación!E605,"")</f>
        <v/>
      </c>
      <c r="B569" s="1" t="str">
        <f>IF(Simulación!$D605,Simulación!F605,"")</f>
        <v/>
      </c>
      <c r="C569" s="1" t="str">
        <f>IF(Simulación!$D605,Simulación!G605,"")</f>
        <v/>
      </c>
    </row>
    <row r="570" spans="1:3" x14ac:dyDescent="0.25">
      <c r="A570" s="1" t="str">
        <f>IF(Simulación!$D606,Simulación!E606,"")</f>
        <v/>
      </c>
      <c r="B570" s="1" t="str">
        <f>IF(Simulación!$D606,Simulación!F606,"")</f>
        <v/>
      </c>
      <c r="C570" s="1" t="str">
        <f>IF(Simulación!$D606,Simulación!G606,"")</f>
        <v/>
      </c>
    </row>
    <row r="571" spans="1:3" x14ac:dyDescent="0.25">
      <c r="A571" s="1" t="str">
        <f>IF(Simulación!$D607,Simulación!E607,"")</f>
        <v/>
      </c>
      <c r="B571" s="1" t="str">
        <f>IF(Simulación!$D607,Simulación!F607,"")</f>
        <v/>
      </c>
      <c r="C571" s="1" t="str">
        <f>IF(Simulación!$D607,Simulación!G607,"")</f>
        <v/>
      </c>
    </row>
    <row r="572" spans="1:3" x14ac:dyDescent="0.25">
      <c r="A572" s="1" t="str">
        <f>IF(Simulación!$D608,Simulación!E608,"")</f>
        <v/>
      </c>
      <c r="B572" s="1" t="str">
        <f>IF(Simulación!$D608,Simulación!F608,"")</f>
        <v/>
      </c>
      <c r="C572" s="1" t="str">
        <f>IF(Simulación!$D608,Simulación!G608,"")</f>
        <v/>
      </c>
    </row>
    <row r="573" spans="1:3" x14ac:dyDescent="0.25">
      <c r="A573" s="1" t="str">
        <f>IF(Simulación!$D609,Simulación!E609,"")</f>
        <v/>
      </c>
      <c r="B573" s="1" t="str">
        <f>IF(Simulación!$D609,Simulación!F609,"")</f>
        <v/>
      </c>
      <c r="C573" s="1" t="str">
        <f>IF(Simulación!$D609,Simulación!G609,"")</f>
        <v/>
      </c>
    </row>
    <row r="574" spans="1:3" x14ac:dyDescent="0.25">
      <c r="A574" s="1" t="str">
        <f>IF(Simulación!$D610,Simulación!E610,"")</f>
        <v/>
      </c>
      <c r="B574" s="1" t="str">
        <f>IF(Simulación!$D610,Simulación!F610,"")</f>
        <v/>
      </c>
      <c r="C574" s="1" t="str">
        <f>IF(Simulación!$D610,Simulación!G610,"")</f>
        <v/>
      </c>
    </row>
    <row r="575" spans="1:3" x14ac:dyDescent="0.25">
      <c r="A575" s="1" t="str">
        <f>IF(Simulación!$D611,Simulación!E611,"")</f>
        <v/>
      </c>
      <c r="B575" s="1" t="str">
        <f>IF(Simulación!$D611,Simulación!F611,"")</f>
        <v/>
      </c>
      <c r="C575" s="1" t="str">
        <f>IF(Simulación!$D611,Simulación!G611,"")</f>
        <v/>
      </c>
    </row>
    <row r="576" spans="1:3" x14ac:dyDescent="0.25">
      <c r="A576" s="1" t="str">
        <f>IF(Simulación!$D612,Simulación!E612,"")</f>
        <v/>
      </c>
      <c r="B576" s="1" t="str">
        <f>IF(Simulación!$D612,Simulación!F612,"")</f>
        <v/>
      </c>
      <c r="C576" s="1" t="str">
        <f>IF(Simulación!$D612,Simulación!G612,"")</f>
        <v/>
      </c>
    </row>
    <row r="577" spans="1:3" x14ac:dyDescent="0.25">
      <c r="A577" s="1" t="str">
        <f>IF(Simulación!$D613,Simulación!E613,"")</f>
        <v/>
      </c>
      <c r="B577" s="1" t="str">
        <f>IF(Simulación!$D613,Simulación!F613,"")</f>
        <v/>
      </c>
      <c r="C577" s="1" t="str">
        <f>IF(Simulación!$D613,Simulación!G613,"")</f>
        <v/>
      </c>
    </row>
    <row r="578" spans="1:3" x14ac:dyDescent="0.25">
      <c r="A578" s="1" t="str">
        <f>IF(Simulación!$D614,Simulación!E614,"")</f>
        <v/>
      </c>
      <c r="B578" s="1" t="str">
        <f>IF(Simulación!$D614,Simulación!F614,"")</f>
        <v/>
      </c>
      <c r="C578" s="1" t="str">
        <f>IF(Simulación!$D614,Simulación!G614,"")</f>
        <v/>
      </c>
    </row>
    <row r="579" spans="1:3" x14ac:dyDescent="0.25">
      <c r="A579" s="1" t="str">
        <f>IF(Simulación!$D615,Simulación!E615,"")</f>
        <v/>
      </c>
      <c r="B579" s="1" t="str">
        <f>IF(Simulación!$D615,Simulación!F615,"")</f>
        <v/>
      </c>
      <c r="C579" s="1" t="str">
        <f>IF(Simulación!$D615,Simulación!G615,"")</f>
        <v/>
      </c>
    </row>
    <row r="580" spans="1:3" x14ac:dyDescent="0.25">
      <c r="A580" s="1" t="str">
        <f>IF(Simulación!$D616,Simulación!E616,"")</f>
        <v/>
      </c>
      <c r="B580" s="1" t="str">
        <f>IF(Simulación!$D616,Simulación!F616,"")</f>
        <v/>
      </c>
      <c r="C580" s="1" t="str">
        <f>IF(Simulación!$D616,Simulación!G616,"")</f>
        <v/>
      </c>
    </row>
    <row r="581" spans="1:3" x14ac:dyDescent="0.25">
      <c r="A581" s="1" t="str">
        <f>IF(Simulación!$D617,Simulación!E617,"")</f>
        <v/>
      </c>
      <c r="B581" s="1" t="str">
        <f>IF(Simulación!$D617,Simulación!F617,"")</f>
        <v/>
      </c>
      <c r="C581" s="1" t="str">
        <f>IF(Simulación!$D617,Simulación!G617,"")</f>
        <v/>
      </c>
    </row>
    <row r="582" spans="1:3" x14ac:dyDescent="0.25">
      <c r="A582" s="1" t="str">
        <f>IF(Simulación!$D618,Simulación!E618,"")</f>
        <v/>
      </c>
      <c r="B582" s="1" t="str">
        <f>IF(Simulación!$D618,Simulación!F618,"")</f>
        <v/>
      </c>
      <c r="C582" s="1" t="str">
        <f>IF(Simulación!$D618,Simulación!G618,"")</f>
        <v/>
      </c>
    </row>
    <row r="583" spans="1:3" x14ac:dyDescent="0.25">
      <c r="A583" s="1" t="str">
        <f>IF(Simulación!$D619,Simulación!E619,"")</f>
        <v/>
      </c>
      <c r="B583" s="1" t="str">
        <f>IF(Simulación!$D619,Simulación!F619,"")</f>
        <v/>
      </c>
      <c r="C583" s="1" t="str">
        <f>IF(Simulación!$D619,Simulación!G619,"")</f>
        <v/>
      </c>
    </row>
    <row r="584" spans="1:3" x14ac:dyDescent="0.25">
      <c r="A584" s="1" t="str">
        <f>IF(Simulación!$D620,Simulación!E620,"")</f>
        <v/>
      </c>
      <c r="B584" s="1" t="str">
        <f>IF(Simulación!$D620,Simulación!F620,"")</f>
        <v/>
      </c>
      <c r="C584" s="1" t="str">
        <f>IF(Simulación!$D620,Simulación!G620,"")</f>
        <v/>
      </c>
    </row>
    <row r="585" spans="1:3" x14ac:dyDescent="0.25">
      <c r="A585" s="1" t="str">
        <f>IF(Simulación!$D621,Simulación!E621,"")</f>
        <v/>
      </c>
      <c r="B585" s="1" t="str">
        <f>IF(Simulación!$D621,Simulación!F621,"")</f>
        <v/>
      </c>
      <c r="C585" s="1" t="str">
        <f>IF(Simulación!$D621,Simulación!G621,"")</f>
        <v/>
      </c>
    </row>
    <row r="586" spans="1:3" x14ac:dyDescent="0.25">
      <c r="A586" s="1" t="str">
        <f>IF(Simulación!$D622,Simulación!E622,"")</f>
        <v/>
      </c>
      <c r="B586" s="1" t="str">
        <f>IF(Simulación!$D622,Simulación!F622,"")</f>
        <v/>
      </c>
      <c r="C586" s="1" t="str">
        <f>IF(Simulación!$D622,Simulación!G622,"")</f>
        <v/>
      </c>
    </row>
    <row r="587" spans="1:3" x14ac:dyDescent="0.25">
      <c r="A587" s="1" t="str">
        <f>IF(Simulación!$D623,Simulación!E623,"")</f>
        <v/>
      </c>
      <c r="B587" s="1" t="str">
        <f>IF(Simulación!$D623,Simulación!F623,"")</f>
        <v/>
      </c>
      <c r="C587" s="1" t="str">
        <f>IF(Simulación!$D623,Simulación!G623,"")</f>
        <v/>
      </c>
    </row>
    <row r="588" spans="1:3" x14ac:dyDescent="0.25">
      <c r="A588" s="1" t="str">
        <f>IF(Simulación!$D624,Simulación!E624,"")</f>
        <v/>
      </c>
      <c r="B588" s="1" t="str">
        <f>IF(Simulación!$D624,Simulación!F624,"")</f>
        <v/>
      </c>
      <c r="C588" s="1" t="str">
        <f>IF(Simulación!$D624,Simulación!G624,"")</f>
        <v/>
      </c>
    </row>
    <row r="589" spans="1:3" x14ac:dyDescent="0.25">
      <c r="A589" s="1" t="str">
        <f>IF(Simulación!$D625,Simulación!E625,"")</f>
        <v/>
      </c>
      <c r="B589" s="1" t="str">
        <f>IF(Simulación!$D625,Simulación!F625,"")</f>
        <v/>
      </c>
      <c r="C589" s="1" t="str">
        <f>IF(Simulación!$D625,Simulación!G625,"")</f>
        <v/>
      </c>
    </row>
    <row r="590" spans="1:3" x14ac:dyDescent="0.25">
      <c r="A590" s="1" t="str">
        <f>IF(Simulación!$D626,Simulación!E626,"")</f>
        <v/>
      </c>
      <c r="B590" s="1" t="str">
        <f>IF(Simulación!$D626,Simulación!F626,"")</f>
        <v/>
      </c>
      <c r="C590" s="1" t="str">
        <f>IF(Simulación!$D626,Simulación!G626,"")</f>
        <v/>
      </c>
    </row>
    <row r="591" spans="1:3" x14ac:dyDescent="0.25">
      <c r="A591" s="1" t="str">
        <f>IF(Simulación!$D627,Simulación!E627,"")</f>
        <v/>
      </c>
      <c r="B591" s="1" t="str">
        <f>IF(Simulación!$D627,Simulación!F627,"")</f>
        <v/>
      </c>
      <c r="C591" s="1" t="str">
        <f>IF(Simulación!$D627,Simulación!G627,"")</f>
        <v/>
      </c>
    </row>
    <row r="592" spans="1:3" x14ac:dyDescent="0.25">
      <c r="A592" s="1" t="str">
        <f>IF(Simulación!$D628,Simulación!E628,"")</f>
        <v/>
      </c>
      <c r="B592" s="1" t="str">
        <f>IF(Simulación!$D628,Simulación!F628,"")</f>
        <v/>
      </c>
      <c r="C592" s="1" t="str">
        <f>IF(Simulación!$D628,Simulación!G628,"")</f>
        <v/>
      </c>
    </row>
    <row r="593" spans="1:3" x14ac:dyDescent="0.25">
      <c r="A593" s="1" t="str">
        <f>IF(Simulación!$D629,Simulación!E629,"")</f>
        <v/>
      </c>
      <c r="B593" s="1" t="str">
        <f>IF(Simulación!$D629,Simulación!F629,"")</f>
        <v/>
      </c>
      <c r="C593" s="1" t="str">
        <f>IF(Simulación!$D629,Simulación!G629,"")</f>
        <v/>
      </c>
    </row>
    <row r="594" spans="1:3" x14ac:dyDescent="0.25">
      <c r="A594" s="1" t="str">
        <f>IF(Simulación!$D630,Simulación!E630,"")</f>
        <v/>
      </c>
      <c r="B594" s="1" t="str">
        <f>IF(Simulación!$D630,Simulación!F630,"")</f>
        <v/>
      </c>
      <c r="C594" s="1" t="str">
        <f>IF(Simulación!$D630,Simulación!G630,"")</f>
        <v/>
      </c>
    </row>
    <row r="595" spans="1:3" x14ac:dyDescent="0.25">
      <c r="A595" s="1" t="str">
        <f>IF(Simulación!$D631,Simulación!E631,"")</f>
        <v/>
      </c>
      <c r="B595" s="1" t="str">
        <f>IF(Simulación!$D631,Simulación!F631,"")</f>
        <v/>
      </c>
      <c r="C595" s="1" t="str">
        <f>IF(Simulación!$D631,Simulación!G631,"")</f>
        <v/>
      </c>
    </row>
    <row r="596" spans="1:3" x14ac:dyDescent="0.25">
      <c r="A596" s="1" t="str">
        <f>IF(Simulación!$D632,Simulación!E632,"")</f>
        <v/>
      </c>
      <c r="B596" s="1" t="str">
        <f>IF(Simulación!$D632,Simulación!F632,"")</f>
        <v/>
      </c>
      <c r="C596" s="1" t="str">
        <f>IF(Simulación!$D632,Simulación!G632,"")</f>
        <v/>
      </c>
    </row>
    <row r="597" spans="1:3" x14ac:dyDescent="0.25">
      <c r="A597" s="1" t="str">
        <f>IF(Simulación!$D633,Simulación!E633,"")</f>
        <v/>
      </c>
      <c r="B597" s="1" t="str">
        <f>IF(Simulación!$D633,Simulación!F633,"")</f>
        <v/>
      </c>
      <c r="C597" s="1" t="str">
        <f>IF(Simulación!$D633,Simulación!G633,"")</f>
        <v/>
      </c>
    </row>
    <row r="598" spans="1:3" x14ac:dyDescent="0.25">
      <c r="A598" s="1" t="str">
        <f>IF(Simulación!$D634,Simulación!E634,"")</f>
        <v/>
      </c>
      <c r="B598" s="1" t="str">
        <f>IF(Simulación!$D634,Simulación!F634,"")</f>
        <v/>
      </c>
      <c r="C598" s="1" t="str">
        <f>IF(Simulación!$D634,Simulación!G634,"")</f>
        <v/>
      </c>
    </row>
    <row r="599" spans="1:3" x14ac:dyDescent="0.25">
      <c r="A599" s="1" t="str">
        <f>IF(Simulación!$D635,Simulación!E635,"")</f>
        <v/>
      </c>
      <c r="B599" s="1" t="str">
        <f>IF(Simulación!$D635,Simulación!F635,"")</f>
        <v/>
      </c>
      <c r="C599" s="1" t="str">
        <f>IF(Simulación!$D635,Simulación!G635,"")</f>
        <v/>
      </c>
    </row>
    <row r="600" spans="1:3" x14ac:dyDescent="0.25">
      <c r="A600" s="1" t="str">
        <f>IF(Simulación!$D636,Simulación!E636,"")</f>
        <v/>
      </c>
      <c r="B600" s="1" t="str">
        <f>IF(Simulación!$D636,Simulación!F636,"")</f>
        <v/>
      </c>
      <c r="C600" s="1" t="str">
        <f>IF(Simulación!$D636,Simulación!G636,"")</f>
        <v/>
      </c>
    </row>
    <row r="601" spans="1:3" x14ac:dyDescent="0.25">
      <c r="A601" s="1" t="str">
        <f>IF(Simulación!$D637,Simulación!E637,"")</f>
        <v/>
      </c>
      <c r="B601" s="1" t="str">
        <f>IF(Simulación!$D637,Simulación!F637,"")</f>
        <v/>
      </c>
      <c r="C601" s="1" t="str">
        <f>IF(Simulación!$D637,Simulación!G637,"")</f>
        <v/>
      </c>
    </row>
    <row r="602" spans="1:3" x14ac:dyDescent="0.25">
      <c r="A602" s="1" t="str">
        <f>IF(Simulación!$D638,Simulación!E638,"")</f>
        <v/>
      </c>
      <c r="B602" s="1" t="str">
        <f>IF(Simulación!$D638,Simulación!F638,"")</f>
        <v/>
      </c>
      <c r="C602" s="1" t="str">
        <f>IF(Simulación!$D638,Simulación!G638,"")</f>
        <v/>
      </c>
    </row>
    <row r="603" spans="1:3" x14ac:dyDescent="0.25">
      <c r="A603" s="1" t="str">
        <f>IF(Simulación!$D639,Simulación!E639,"")</f>
        <v/>
      </c>
      <c r="B603" s="1" t="str">
        <f>IF(Simulación!$D639,Simulación!F639,"")</f>
        <v/>
      </c>
      <c r="C603" s="1" t="str">
        <f>IF(Simulación!$D639,Simulación!G639,"")</f>
        <v/>
      </c>
    </row>
    <row r="604" spans="1:3" x14ac:dyDescent="0.25">
      <c r="A604" s="1" t="str">
        <f>IF(Simulación!$D640,Simulación!E640,"")</f>
        <v/>
      </c>
      <c r="B604" s="1" t="str">
        <f>IF(Simulación!$D640,Simulación!F640,"")</f>
        <v/>
      </c>
      <c r="C604" s="1" t="str">
        <f>IF(Simulación!$D640,Simulación!G640,"")</f>
        <v/>
      </c>
    </row>
    <row r="605" spans="1:3" x14ac:dyDescent="0.25">
      <c r="A605" s="1" t="str">
        <f>IF(Simulación!$D641,Simulación!E641,"")</f>
        <v/>
      </c>
      <c r="B605" s="1" t="str">
        <f>IF(Simulación!$D641,Simulación!F641,"")</f>
        <v/>
      </c>
      <c r="C605" s="1" t="str">
        <f>IF(Simulación!$D641,Simulación!G641,"")</f>
        <v/>
      </c>
    </row>
    <row r="606" spans="1:3" x14ac:dyDescent="0.25">
      <c r="A606" s="1" t="str">
        <f>IF(Simulación!$D642,Simulación!E642,"")</f>
        <v/>
      </c>
      <c r="B606" s="1" t="str">
        <f>IF(Simulación!$D642,Simulación!F642,"")</f>
        <v/>
      </c>
      <c r="C606" s="1" t="str">
        <f>IF(Simulación!$D642,Simulación!G642,"")</f>
        <v/>
      </c>
    </row>
    <row r="607" spans="1:3" x14ac:dyDescent="0.25">
      <c r="A607" s="1" t="str">
        <f>IF(Simulación!$D643,Simulación!E643,"")</f>
        <v/>
      </c>
      <c r="B607" s="1" t="str">
        <f>IF(Simulación!$D643,Simulación!F643,"")</f>
        <v/>
      </c>
      <c r="C607" s="1" t="str">
        <f>IF(Simulación!$D643,Simulación!G643,"")</f>
        <v/>
      </c>
    </row>
    <row r="608" spans="1:3" x14ac:dyDescent="0.25">
      <c r="A608" s="1" t="str">
        <f>IF(Simulación!$D644,Simulación!E644,"")</f>
        <v/>
      </c>
      <c r="B608" s="1" t="str">
        <f>IF(Simulación!$D644,Simulación!F644,"")</f>
        <v/>
      </c>
      <c r="C608" s="1" t="str">
        <f>IF(Simulación!$D644,Simulación!G644,"")</f>
        <v/>
      </c>
    </row>
    <row r="609" spans="1:3" x14ac:dyDescent="0.25">
      <c r="A609" s="1" t="str">
        <f>IF(Simulación!$D645,Simulación!E645,"")</f>
        <v/>
      </c>
      <c r="B609" s="1" t="str">
        <f>IF(Simulación!$D645,Simulación!F645,"")</f>
        <v/>
      </c>
      <c r="C609" s="1" t="str">
        <f>IF(Simulación!$D645,Simulación!G645,"")</f>
        <v/>
      </c>
    </row>
    <row r="610" spans="1:3" x14ac:dyDescent="0.25">
      <c r="A610" s="1" t="str">
        <f>IF(Simulación!$D646,Simulación!E646,"")</f>
        <v/>
      </c>
      <c r="B610" s="1" t="str">
        <f>IF(Simulación!$D646,Simulación!F646,"")</f>
        <v/>
      </c>
      <c r="C610" s="1" t="str">
        <f>IF(Simulación!$D646,Simulación!G646,"")</f>
        <v/>
      </c>
    </row>
    <row r="611" spans="1:3" x14ac:dyDescent="0.25">
      <c r="A611" s="1" t="str">
        <f>IF(Simulación!$D647,Simulación!E647,"")</f>
        <v/>
      </c>
      <c r="B611" s="1" t="str">
        <f>IF(Simulación!$D647,Simulación!F647,"")</f>
        <v/>
      </c>
      <c r="C611" s="1" t="str">
        <f>IF(Simulación!$D647,Simulación!G647,"")</f>
        <v/>
      </c>
    </row>
    <row r="612" spans="1:3" x14ac:dyDescent="0.25">
      <c r="A612" s="1" t="str">
        <f>IF(Simulación!$D648,Simulación!E648,"")</f>
        <v/>
      </c>
      <c r="B612" s="1" t="str">
        <f>IF(Simulación!$D648,Simulación!F648,"")</f>
        <v/>
      </c>
      <c r="C612" s="1" t="str">
        <f>IF(Simulación!$D648,Simulación!G648,"")</f>
        <v/>
      </c>
    </row>
    <row r="613" spans="1:3" x14ac:dyDescent="0.25">
      <c r="A613" s="1" t="str">
        <f>IF(Simulación!$D649,Simulación!E649,"")</f>
        <v/>
      </c>
      <c r="B613" s="1" t="str">
        <f>IF(Simulación!$D649,Simulación!F649,"")</f>
        <v/>
      </c>
      <c r="C613" s="1" t="str">
        <f>IF(Simulación!$D649,Simulación!G649,"")</f>
        <v/>
      </c>
    </row>
    <row r="614" spans="1:3" x14ac:dyDescent="0.25">
      <c r="A614" s="1" t="str">
        <f>IF(Simulación!$D650,Simulación!E650,"")</f>
        <v/>
      </c>
      <c r="B614" s="1" t="str">
        <f>IF(Simulación!$D650,Simulación!F650,"")</f>
        <v/>
      </c>
      <c r="C614" s="1" t="str">
        <f>IF(Simulación!$D650,Simulación!G650,"")</f>
        <v/>
      </c>
    </row>
    <row r="615" spans="1:3" x14ac:dyDescent="0.25">
      <c r="A615" s="1" t="str">
        <f>IF(Simulación!$D651,Simulación!E651,"")</f>
        <v/>
      </c>
      <c r="B615" s="1" t="str">
        <f>IF(Simulación!$D651,Simulación!F651,"")</f>
        <v/>
      </c>
      <c r="C615" s="1" t="str">
        <f>IF(Simulación!$D651,Simulación!G651,"")</f>
        <v/>
      </c>
    </row>
    <row r="616" spans="1:3" x14ac:dyDescent="0.25">
      <c r="A616" s="1" t="str">
        <f>IF(Simulación!$D652,Simulación!E652,"")</f>
        <v/>
      </c>
      <c r="B616" s="1" t="str">
        <f>IF(Simulación!$D652,Simulación!F652,"")</f>
        <v/>
      </c>
      <c r="C616" s="1" t="str">
        <f>IF(Simulación!$D652,Simulación!G652,"")</f>
        <v/>
      </c>
    </row>
    <row r="617" spans="1:3" x14ac:dyDescent="0.25">
      <c r="A617" s="1" t="str">
        <f>IF(Simulación!$D653,Simulación!E653,"")</f>
        <v/>
      </c>
      <c r="B617" s="1" t="str">
        <f>IF(Simulación!$D653,Simulación!F653,"")</f>
        <v/>
      </c>
      <c r="C617" s="1" t="str">
        <f>IF(Simulación!$D653,Simulación!G653,"")</f>
        <v/>
      </c>
    </row>
    <row r="618" spans="1:3" x14ac:dyDescent="0.25">
      <c r="A618" s="1" t="str">
        <f>IF(Simulación!$D654,Simulación!E654,"")</f>
        <v/>
      </c>
      <c r="B618" s="1" t="str">
        <f>IF(Simulación!$D654,Simulación!F654,"")</f>
        <v/>
      </c>
      <c r="C618" s="1" t="str">
        <f>IF(Simulación!$D654,Simulación!G654,"")</f>
        <v/>
      </c>
    </row>
    <row r="619" spans="1:3" x14ac:dyDescent="0.25">
      <c r="A619" s="1" t="str">
        <f>IF(Simulación!$D655,Simulación!E655,"")</f>
        <v/>
      </c>
      <c r="B619" s="1" t="str">
        <f>IF(Simulación!$D655,Simulación!F655,"")</f>
        <v/>
      </c>
      <c r="C619" s="1" t="str">
        <f>IF(Simulación!$D655,Simulación!G655,"")</f>
        <v/>
      </c>
    </row>
    <row r="620" spans="1:3" x14ac:dyDescent="0.25">
      <c r="A620" s="1" t="str">
        <f>IF(Simulación!$D656,Simulación!E656,"")</f>
        <v/>
      </c>
      <c r="B620" s="1" t="str">
        <f>IF(Simulación!$D656,Simulación!F656,"")</f>
        <v/>
      </c>
      <c r="C620" s="1" t="str">
        <f>IF(Simulación!$D656,Simulación!G656,"")</f>
        <v/>
      </c>
    </row>
    <row r="621" spans="1:3" x14ac:dyDescent="0.25">
      <c r="A621" s="1" t="str">
        <f>IF(Simulación!$D657,Simulación!E657,"")</f>
        <v/>
      </c>
      <c r="B621" s="1" t="str">
        <f>IF(Simulación!$D657,Simulación!F657,"")</f>
        <v/>
      </c>
      <c r="C621" s="1" t="str">
        <f>IF(Simulación!$D657,Simulación!G657,"")</f>
        <v/>
      </c>
    </row>
    <row r="622" spans="1:3" x14ac:dyDescent="0.25">
      <c r="A622" s="1" t="str">
        <f>IF(Simulación!$D658,Simulación!E658,"")</f>
        <v/>
      </c>
      <c r="B622" s="1" t="str">
        <f>IF(Simulación!$D658,Simulación!F658,"")</f>
        <v/>
      </c>
      <c r="C622" s="1" t="str">
        <f>IF(Simulación!$D658,Simulación!G658,"")</f>
        <v/>
      </c>
    </row>
    <row r="623" spans="1:3" x14ac:dyDescent="0.25">
      <c r="A623" s="1" t="str">
        <f>IF(Simulación!$D659,Simulación!E659,"")</f>
        <v/>
      </c>
      <c r="B623" s="1" t="str">
        <f>IF(Simulación!$D659,Simulación!F659,"")</f>
        <v/>
      </c>
      <c r="C623" s="1" t="str">
        <f>IF(Simulación!$D659,Simulación!G659,"")</f>
        <v/>
      </c>
    </row>
    <row r="624" spans="1:3" x14ac:dyDescent="0.25">
      <c r="A624" s="1" t="str">
        <f>IF(Simulación!$D660,Simulación!E660,"")</f>
        <v/>
      </c>
      <c r="B624" s="1" t="str">
        <f>IF(Simulación!$D660,Simulación!F660,"")</f>
        <v/>
      </c>
      <c r="C624" s="1" t="str">
        <f>IF(Simulación!$D660,Simulación!G660,"")</f>
        <v/>
      </c>
    </row>
    <row r="625" spans="1:3" x14ac:dyDescent="0.25">
      <c r="A625" s="1" t="str">
        <f>IF(Simulación!$D661,Simulación!E661,"")</f>
        <v/>
      </c>
      <c r="B625" s="1" t="str">
        <f>IF(Simulación!$D661,Simulación!F661,"")</f>
        <v/>
      </c>
      <c r="C625" s="1" t="str">
        <f>IF(Simulación!$D661,Simulación!G661,"")</f>
        <v/>
      </c>
    </row>
    <row r="626" spans="1:3" x14ac:dyDescent="0.25">
      <c r="A626" s="1" t="str">
        <f>IF(Simulación!$D662,Simulación!E662,"")</f>
        <v/>
      </c>
      <c r="B626" s="1" t="str">
        <f>IF(Simulación!$D662,Simulación!F662,"")</f>
        <v/>
      </c>
      <c r="C626" s="1" t="str">
        <f>IF(Simulación!$D662,Simulación!G662,"")</f>
        <v/>
      </c>
    </row>
    <row r="627" spans="1:3" x14ac:dyDescent="0.25">
      <c r="A627" s="1" t="str">
        <f>IF(Simulación!$D663,Simulación!E663,"")</f>
        <v/>
      </c>
      <c r="B627" s="1" t="str">
        <f>IF(Simulación!$D663,Simulación!F663,"")</f>
        <v/>
      </c>
      <c r="C627" s="1" t="str">
        <f>IF(Simulación!$D663,Simulación!G663,"")</f>
        <v/>
      </c>
    </row>
    <row r="628" spans="1:3" x14ac:dyDescent="0.25">
      <c r="A628" s="1" t="str">
        <f>IF(Simulación!$D664,Simulación!E664,"")</f>
        <v/>
      </c>
      <c r="B628" s="1" t="str">
        <f>IF(Simulación!$D664,Simulación!F664,"")</f>
        <v/>
      </c>
      <c r="C628" s="1" t="str">
        <f>IF(Simulación!$D664,Simulación!G664,"")</f>
        <v/>
      </c>
    </row>
    <row r="629" spans="1:3" x14ac:dyDescent="0.25">
      <c r="A629" s="1" t="str">
        <f>IF(Simulación!$D665,Simulación!E665,"")</f>
        <v/>
      </c>
      <c r="B629" s="1" t="str">
        <f>IF(Simulación!$D665,Simulación!F665,"")</f>
        <v/>
      </c>
      <c r="C629" s="1" t="str">
        <f>IF(Simulación!$D665,Simulación!G665,"")</f>
        <v/>
      </c>
    </row>
    <row r="630" spans="1:3" x14ac:dyDescent="0.25">
      <c r="A630" s="1" t="str">
        <f>IF(Simulación!$D666,Simulación!E666,"")</f>
        <v/>
      </c>
      <c r="B630" s="1" t="str">
        <f>IF(Simulación!$D666,Simulación!F666,"")</f>
        <v/>
      </c>
      <c r="C630" s="1" t="str">
        <f>IF(Simulación!$D666,Simulación!G666,"")</f>
        <v/>
      </c>
    </row>
    <row r="631" spans="1:3" x14ac:dyDescent="0.25">
      <c r="A631" s="1" t="str">
        <f>IF(Simulación!$D667,Simulación!E667,"")</f>
        <v/>
      </c>
      <c r="B631" s="1" t="str">
        <f>IF(Simulación!$D667,Simulación!F667,"")</f>
        <v/>
      </c>
      <c r="C631" s="1" t="str">
        <f>IF(Simulación!$D667,Simulación!G667,"")</f>
        <v/>
      </c>
    </row>
    <row r="632" spans="1:3" x14ac:dyDescent="0.25">
      <c r="A632" s="1" t="str">
        <f>IF(Simulación!$D668,Simulación!E668,"")</f>
        <v/>
      </c>
      <c r="B632" s="1" t="str">
        <f>IF(Simulación!$D668,Simulación!F668,"")</f>
        <v/>
      </c>
      <c r="C632" s="1" t="str">
        <f>IF(Simulación!$D668,Simulación!G668,"")</f>
        <v/>
      </c>
    </row>
    <row r="633" spans="1:3" x14ac:dyDescent="0.25">
      <c r="A633" s="1" t="str">
        <f>IF(Simulación!$D669,Simulación!E669,"")</f>
        <v/>
      </c>
      <c r="B633" s="1" t="str">
        <f>IF(Simulación!$D669,Simulación!F669,"")</f>
        <v/>
      </c>
      <c r="C633" s="1" t="str">
        <f>IF(Simulación!$D669,Simulación!G669,"")</f>
        <v/>
      </c>
    </row>
    <row r="634" spans="1:3" x14ac:dyDescent="0.25">
      <c r="A634" s="1" t="str">
        <f>IF(Simulación!$D670,Simulación!E670,"")</f>
        <v/>
      </c>
      <c r="B634" s="1" t="str">
        <f>IF(Simulación!$D670,Simulación!F670,"")</f>
        <v/>
      </c>
      <c r="C634" s="1" t="str">
        <f>IF(Simulación!$D670,Simulación!G670,"")</f>
        <v/>
      </c>
    </row>
    <row r="635" spans="1:3" x14ac:dyDescent="0.25">
      <c r="A635" s="1" t="str">
        <f>IF(Simulación!$D671,Simulación!E671,"")</f>
        <v/>
      </c>
      <c r="B635" s="1" t="str">
        <f>IF(Simulación!$D671,Simulación!F671,"")</f>
        <v/>
      </c>
      <c r="C635" s="1" t="str">
        <f>IF(Simulación!$D671,Simulación!G671,"")</f>
        <v/>
      </c>
    </row>
    <row r="636" spans="1:3" x14ac:dyDescent="0.25">
      <c r="A636" s="1" t="str">
        <f>IF(Simulación!$D672,Simulación!E672,"")</f>
        <v/>
      </c>
      <c r="B636" s="1" t="str">
        <f>IF(Simulación!$D672,Simulación!F672,"")</f>
        <v/>
      </c>
      <c r="C636" s="1" t="str">
        <f>IF(Simulación!$D672,Simulación!G672,"")</f>
        <v/>
      </c>
    </row>
    <row r="637" spans="1:3" x14ac:dyDescent="0.25">
      <c r="A637" s="1" t="str">
        <f>IF(Simulación!$D673,Simulación!E673,"")</f>
        <v/>
      </c>
      <c r="B637" s="1" t="str">
        <f>IF(Simulación!$D673,Simulación!F673,"")</f>
        <v/>
      </c>
      <c r="C637" s="1" t="str">
        <f>IF(Simulación!$D673,Simulación!G673,"")</f>
        <v/>
      </c>
    </row>
    <row r="638" spans="1:3" x14ac:dyDescent="0.25">
      <c r="A638" s="1" t="str">
        <f>IF(Simulación!$D674,Simulación!E674,"")</f>
        <v/>
      </c>
      <c r="B638" s="1" t="str">
        <f>IF(Simulación!$D674,Simulación!F674,"")</f>
        <v/>
      </c>
      <c r="C638" s="1" t="str">
        <f>IF(Simulación!$D674,Simulación!G674,"")</f>
        <v/>
      </c>
    </row>
    <row r="639" spans="1:3" x14ac:dyDescent="0.25">
      <c r="A639" s="1" t="str">
        <f>IF(Simulación!$D675,Simulación!E675,"")</f>
        <v/>
      </c>
      <c r="B639" s="1" t="str">
        <f>IF(Simulación!$D675,Simulación!F675,"")</f>
        <v/>
      </c>
      <c r="C639" s="1" t="str">
        <f>IF(Simulación!$D675,Simulación!G675,"")</f>
        <v/>
      </c>
    </row>
    <row r="640" spans="1:3" x14ac:dyDescent="0.25">
      <c r="A640" s="1" t="str">
        <f>IF(Simulación!$D676,Simulación!E676,"")</f>
        <v/>
      </c>
      <c r="B640" s="1" t="str">
        <f>IF(Simulación!$D676,Simulación!F676,"")</f>
        <v/>
      </c>
      <c r="C640" s="1" t="str">
        <f>IF(Simulación!$D676,Simulación!G676,"")</f>
        <v/>
      </c>
    </row>
    <row r="641" spans="1:3" x14ac:dyDescent="0.25">
      <c r="A641" s="1" t="str">
        <f>IF(Simulación!$D677,Simulación!E677,"")</f>
        <v/>
      </c>
      <c r="B641" s="1" t="str">
        <f>IF(Simulación!$D677,Simulación!F677,"")</f>
        <v/>
      </c>
      <c r="C641" s="1" t="str">
        <f>IF(Simulación!$D677,Simulación!G677,"")</f>
        <v/>
      </c>
    </row>
    <row r="642" spans="1:3" x14ac:dyDescent="0.25">
      <c r="A642" s="1" t="str">
        <f>IF(Simulación!$D678,Simulación!E678,"")</f>
        <v/>
      </c>
      <c r="B642" s="1" t="str">
        <f>IF(Simulación!$D678,Simulación!F678,"")</f>
        <v/>
      </c>
      <c r="C642" s="1" t="str">
        <f>IF(Simulación!$D678,Simulación!G678,"")</f>
        <v/>
      </c>
    </row>
    <row r="643" spans="1:3" x14ac:dyDescent="0.25">
      <c r="A643" s="1" t="str">
        <f>IF(Simulación!$D679,Simulación!E679,"")</f>
        <v/>
      </c>
      <c r="B643" s="1" t="str">
        <f>IF(Simulación!$D679,Simulación!F679,"")</f>
        <v/>
      </c>
      <c r="C643" s="1" t="str">
        <f>IF(Simulación!$D679,Simulación!G679,"")</f>
        <v/>
      </c>
    </row>
    <row r="644" spans="1:3" x14ac:dyDescent="0.25">
      <c r="A644" s="1" t="str">
        <f>IF(Simulación!$D680,Simulación!E680,"")</f>
        <v/>
      </c>
      <c r="B644" s="1" t="str">
        <f>IF(Simulación!$D680,Simulación!F680,"")</f>
        <v/>
      </c>
      <c r="C644" s="1" t="str">
        <f>IF(Simulación!$D680,Simulación!G680,"")</f>
        <v/>
      </c>
    </row>
    <row r="645" spans="1:3" x14ac:dyDescent="0.25">
      <c r="A645" s="1" t="str">
        <f>IF(Simulación!$D681,Simulación!E681,"")</f>
        <v/>
      </c>
      <c r="B645" s="1" t="str">
        <f>IF(Simulación!$D681,Simulación!F681,"")</f>
        <v/>
      </c>
      <c r="C645" s="1" t="str">
        <f>IF(Simulación!$D681,Simulación!G681,"")</f>
        <v/>
      </c>
    </row>
    <row r="646" spans="1:3" x14ac:dyDescent="0.25">
      <c r="A646" s="1" t="str">
        <f>IF(Simulación!$D682,Simulación!E682,"")</f>
        <v/>
      </c>
      <c r="B646" s="1" t="str">
        <f>IF(Simulación!$D682,Simulación!F682,"")</f>
        <v/>
      </c>
      <c r="C646" s="1" t="str">
        <f>IF(Simulación!$D682,Simulación!G682,"")</f>
        <v/>
      </c>
    </row>
    <row r="647" spans="1:3" x14ac:dyDescent="0.25">
      <c r="A647" s="1" t="str">
        <f>IF(Simulación!$D683,Simulación!E683,"")</f>
        <v/>
      </c>
      <c r="B647" s="1" t="str">
        <f>IF(Simulación!$D683,Simulación!F683,"")</f>
        <v/>
      </c>
      <c r="C647" s="1" t="str">
        <f>IF(Simulación!$D683,Simulación!G683,"")</f>
        <v/>
      </c>
    </row>
    <row r="648" spans="1:3" x14ac:dyDescent="0.25">
      <c r="A648" s="1" t="str">
        <f>IF(Simulación!$D684,Simulación!E684,"")</f>
        <v/>
      </c>
      <c r="B648" s="1" t="str">
        <f>IF(Simulación!$D684,Simulación!F684,"")</f>
        <v/>
      </c>
      <c r="C648" s="1" t="str">
        <f>IF(Simulación!$D684,Simulación!G684,"")</f>
        <v/>
      </c>
    </row>
    <row r="649" spans="1:3" x14ac:dyDescent="0.25">
      <c r="A649" s="1" t="str">
        <f>IF(Simulación!$D685,Simulación!E685,"")</f>
        <v/>
      </c>
      <c r="B649" s="1" t="str">
        <f>IF(Simulación!$D685,Simulación!F685,"")</f>
        <v/>
      </c>
      <c r="C649" s="1" t="str">
        <f>IF(Simulación!$D685,Simulación!G685,"")</f>
        <v/>
      </c>
    </row>
    <row r="650" spans="1:3" x14ac:dyDescent="0.25">
      <c r="A650" s="1" t="str">
        <f>IF(Simulación!$D686,Simulación!E686,"")</f>
        <v/>
      </c>
      <c r="B650" s="1" t="str">
        <f>IF(Simulación!$D686,Simulación!F686,"")</f>
        <v/>
      </c>
      <c r="C650" s="1" t="str">
        <f>IF(Simulación!$D686,Simulación!G686,"")</f>
        <v/>
      </c>
    </row>
    <row r="651" spans="1:3" x14ac:dyDescent="0.25">
      <c r="A651" s="1" t="str">
        <f>IF(Simulación!$D687,Simulación!E687,"")</f>
        <v/>
      </c>
      <c r="B651" s="1" t="str">
        <f>IF(Simulación!$D687,Simulación!F687,"")</f>
        <v/>
      </c>
      <c r="C651" s="1" t="str">
        <f>IF(Simulación!$D687,Simulación!G687,"")</f>
        <v/>
      </c>
    </row>
  </sheetData>
  <sheetProtection algorithmName="SHA-512" hashValue="wKgdDrJ/oImFaCEXDB/USOl1RaKRfZ0AFQUhJkGqhw5L3XCiuGxaLj6oM1DfjO+0zlQAmckKcwQZFMHZ8vCsUw==" saltValue="flzbt8p0Q+BwJq2AiyLr7w==" spinCount="100000" sheet="1" objects="1" scenarios="1" formatCells="0" formatColumns="0" formatRows="0"/>
  <mergeCells count="1">
    <mergeCell ref="E1:F1"/>
  </mergeCells>
  <hyperlinks>
    <hyperlink ref="E1" location="Presentación!A1" display="&lt; Volver a presentación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I8" sqref="I8"/>
    </sheetView>
  </sheetViews>
  <sheetFormatPr baseColWidth="10" defaultRowHeight="15" x14ac:dyDescent="0.25"/>
  <sheetData>
    <row r="1" spans="1:6" x14ac:dyDescent="0.25">
      <c r="A1" s="354" t="s">
        <v>177</v>
      </c>
      <c r="B1" s="354"/>
      <c r="C1" s="354"/>
    </row>
    <row r="2" spans="1:6" x14ac:dyDescent="0.25">
      <c r="B2" s="297"/>
      <c r="C2" s="297"/>
      <c r="D2" s="297"/>
    </row>
    <row r="3" spans="1:6" x14ac:dyDescent="0.25">
      <c r="B3" s="298"/>
      <c r="C3" s="298"/>
    </row>
    <row r="4" spans="1:6" x14ac:dyDescent="0.25">
      <c r="B4" s="298"/>
      <c r="C4" s="298"/>
      <c r="D4" s="298"/>
    </row>
    <row r="5" spans="1:6" x14ac:dyDescent="0.25">
      <c r="B5" s="355" t="s">
        <v>176</v>
      </c>
      <c r="C5" s="355"/>
      <c r="D5" s="355"/>
      <c r="E5" s="355"/>
      <c r="F5" s="355"/>
    </row>
    <row r="6" spans="1:6" x14ac:dyDescent="0.25">
      <c r="B6" s="356"/>
      <c r="C6" s="356"/>
      <c r="D6" s="356"/>
      <c r="E6" s="356"/>
      <c r="F6" s="356"/>
    </row>
    <row r="7" spans="1:6" x14ac:dyDescent="0.25">
      <c r="B7" s="299"/>
      <c r="C7" s="299"/>
      <c r="D7" s="299"/>
      <c r="E7" s="299"/>
      <c r="F7" s="299"/>
    </row>
    <row r="8" spans="1:6" x14ac:dyDescent="0.25">
      <c r="B8" s="300" t="s">
        <v>178</v>
      </c>
    </row>
    <row r="9" spans="1:6" x14ac:dyDescent="0.25">
      <c r="B9" t="s">
        <v>179</v>
      </c>
    </row>
    <row r="10" spans="1:6" x14ac:dyDescent="0.25">
      <c r="B10" s="301" t="s">
        <v>180</v>
      </c>
    </row>
    <row r="11" spans="1:6" x14ac:dyDescent="0.25">
      <c r="B11" t="s">
        <v>181</v>
      </c>
    </row>
    <row r="12" spans="1:6" x14ac:dyDescent="0.25">
      <c r="B12" t="s">
        <v>182</v>
      </c>
    </row>
    <row r="14" spans="1:6" x14ac:dyDescent="0.25">
      <c r="B14" t="s">
        <v>183</v>
      </c>
    </row>
    <row r="15" spans="1:6" x14ac:dyDescent="0.25">
      <c r="B15" t="s">
        <v>184</v>
      </c>
    </row>
    <row r="17" spans="2:2" x14ac:dyDescent="0.25">
      <c r="B17" t="s">
        <v>185</v>
      </c>
    </row>
    <row r="18" spans="2:2" x14ac:dyDescent="0.25">
      <c r="B18" t="s">
        <v>186</v>
      </c>
    </row>
    <row r="19" spans="2:2" x14ac:dyDescent="0.25">
      <c r="B19" t="s">
        <v>187</v>
      </c>
    </row>
    <row r="20" spans="2:2" x14ac:dyDescent="0.25">
      <c r="B20" t="s">
        <v>188</v>
      </c>
    </row>
    <row r="22" spans="2:2" x14ac:dyDescent="0.25">
      <c r="B22" s="302" t="s">
        <v>189</v>
      </c>
    </row>
    <row r="23" spans="2:2" x14ac:dyDescent="0.25">
      <c r="B23" t="s">
        <v>190</v>
      </c>
    </row>
    <row r="24" spans="2:2" x14ac:dyDescent="0.25">
      <c r="B24" t="s">
        <v>191</v>
      </c>
    </row>
    <row r="26" spans="2:2" x14ac:dyDescent="0.25">
      <c r="B26" s="302" t="s">
        <v>192</v>
      </c>
    </row>
    <row r="27" spans="2:2" x14ac:dyDescent="0.25">
      <c r="B27" t="s">
        <v>193</v>
      </c>
    </row>
    <row r="28" spans="2:2" x14ac:dyDescent="0.25">
      <c r="B28" t="s">
        <v>194</v>
      </c>
    </row>
    <row r="31" spans="2:2" x14ac:dyDescent="0.25">
      <c r="B31" s="300" t="s">
        <v>195</v>
      </c>
    </row>
    <row r="32" spans="2:2" x14ac:dyDescent="0.25">
      <c r="B32" s="301" t="s">
        <v>196</v>
      </c>
    </row>
    <row r="33" spans="2:2" x14ac:dyDescent="0.25">
      <c r="B33" t="s">
        <v>197</v>
      </c>
    </row>
    <row r="34" spans="2:2" x14ac:dyDescent="0.25">
      <c r="B34" t="s">
        <v>198</v>
      </c>
    </row>
    <row r="35" spans="2:2" x14ac:dyDescent="0.25">
      <c r="B35" t="s">
        <v>199</v>
      </c>
    </row>
  </sheetData>
  <sheetProtection algorithmName="SHA-512" hashValue="f7ra1zdwPJlMTK9D11uVCKW4vXjGr6SdqM/tgF/yKHPaeqVf++dfXEpWiNmH9xL81dIPdyc0hmFw/eD5Rp+Jug==" saltValue="WNqsT0LVfV+S3Anz2xWfKw==" spinCount="100000" sheet="1" objects="1" scenarios="1"/>
  <mergeCells count="2">
    <mergeCell ref="A1:C1"/>
    <mergeCell ref="B5:F6"/>
  </mergeCells>
  <hyperlinks>
    <hyperlink ref="A1:C1" location="Presentación!A1" display="&lt; inicio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4"/>
  <sheetViews>
    <sheetView workbookViewId="0">
      <selection activeCell="C31" sqref="C31"/>
    </sheetView>
  </sheetViews>
  <sheetFormatPr baseColWidth="10" defaultRowHeight="15" x14ac:dyDescent="0.25"/>
  <cols>
    <col min="3" max="3" width="102.85546875" bestFit="1" customWidth="1"/>
  </cols>
  <sheetData>
    <row r="1" spans="3:21" x14ac:dyDescent="0.25">
      <c r="N1" s="357" t="s">
        <v>13</v>
      </c>
      <c r="O1" s="357"/>
      <c r="P1" s="357"/>
      <c r="Q1" s="357"/>
      <c r="R1" s="357"/>
      <c r="S1" s="357"/>
      <c r="T1" s="4"/>
      <c r="U1" s="4"/>
    </row>
    <row r="2" spans="3:21" x14ac:dyDescent="0.25">
      <c r="N2" s="5"/>
      <c r="O2" s="5"/>
      <c r="P2" s="5"/>
      <c r="Q2" s="6" t="s">
        <v>5</v>
      </c>
      <c r="R2" s="7">
        <f ca="1">AVERAGE(R5:R104)</f>
        <v>-7.0109776084209985E-2</v>
      </c>
      <c r="S2" s="7">
        <f ca="1">AVERAGE(S5:S104)</f>
        <v>-6.0142389585404722E-2</v>
      </c>
      <c r="T2" s="7">
        <f ca="1">AVERAGE(T5:T104)</f>
        <v>2.6645352591003756E-17</v>
      </c>
      <c r="U2" s="7">
        <f ca="1">AVERAGE(U5:U104)</f>
        <v>0</v>
      </c>
    </row>
    <row r="3" spans="3:21" x14ac:dyDescent="0.25">
      <c r="C3" s="14" t="s">
        <v>91</v>
      </c>
      <c r="N3" s="5"/>
      <c r="O3" s="5"/>
      <c r="P3" s="5"/>
      <c r="Q3" s="6" t="s">
        <v>6</v>
      </c>
      <c r="R3" s="7">
        <f ca="1">STDEV(R5:R104)</f>
        <v>0.63911425051324211</v>
      </c>
      <c r="S3" s="7">
        <f ca="1">STDEV(S5:S104)</f>
        <v>0.62149956316715094</v>
      </c>
      <c r="T3" s="7">
        <f ca="1">STDEV(T5:T104)</f>
        <v>0.99999999999999978</v>
      </c>
      <c r="U3" s="7">
        <f ca="1">STDEV(U5:U104)</f>
        <v>1</v>
      </c>
    </row>
    <row r="4" spans="3:21" x14ac:dyDescent="0.25">
      <c r="C4" t="s">
        <v>104</v>
      </c>
      <c r="H4" s="13" t="s">
        <v>18</v>
      </c>
      <c r="I4" s="13" t="s">
        <v>24</v>
      </c>
      <c r="J4" s="13" t="s">
        <v>22</v>
      </c>
      <c r="K4" s="138" t="s">
        <v>21</v>
      </c>
      <c r="L4" s="143" t="s">
        <v>20</v>
      </c>
      <c r="N4" s="8" t="s">
        <v>7</v>
      </c>
      <c r="O4" s="8" t="s">
        <v>8</v>
      </c>
      <c r="P4" s="9" t="s">
        <v>9</v>
      </c>
      <c r="Q4" s="8" t="s">
        <v>10</v>
      </c>
      <c r="R4" s="10" t="s">
        <v>11</v>
      </c>
      <c r="S4" s="10" t="s">
        <v>12</v>
      </c>
      <c r="T4" s="142" t="s">
        <v>87</v>
      </c>
      <c r="U4" s="142" t="s">
        <v>88</v>
      </c>
    </row>
    <row r="5" spans="3:21" x14ac:dyDescent="0.25">
      <c r="G5">
        <f>IF(H5&lt;=Simulación!$F$27,1,0)</f>
        <v>1</v>
      </c>
      <c r="H5" s="135">
        <v>1</v>
      </c>
      <c r="I5">
        <f ca="1">IF(G5,IF(Simulación!$F$9,RANDBETWEEN(Simulación!$F$7,Simulación!$F$8),Simulación!$F$7),"")</f>
        <v>0</v>
      </c>
      <c r="J5" s="2">
        <f ca="1">IF(G5,ROUND(K5+L5,Simulación!$I$27),"")</f>
        <v>0.2</v>
      </c>
      <c r="K5" s="137">
        <f ca="1">IF(G5,Simulación!$F$17+Simulación!$F$18*I5+Simulación!$F$19*I5^2+Simulación!$F$20*I5^3,"")</f>
        <v>0</v>
      </c>
      <c r="L5" s="144">
        <f ca="1">IF(G5,'!I'!T5*Simulación!$I$30,"")</f>
        <v>0.23789802513306618</v>
      </c>
      <c r="N5" s="11">
        <f t="shared" ref="N5:O24" ca="1" si="0">RAND()</f>
        <v>0.19106012799214034</v>
      </c>
      <c r="O5" s="11">
        <f t="shared" ca="1" si="0"/>
        <v>0.61805621101700159</v>
      </c>
      <c r="P5" s="11">
        <f t="shared" ref="P5:P68" ca="1" si="1">2*PI()*N5</f>
        <v>1.2004661889880675</v>
      </c>
      <c r="Q5" s="11">
        <f t="shared" ref="Q5:Q68" ca="1" si="2">-2*LOG(O5)</f>
        <v>0.41794404974355248</v>
      </c>
      <c r="R5" s="12">
        <f t="shared" ref="R5:R68" ca="1" si="3">SQRT(-2*LOG(ABS(O5)))*COS(2*PI()*N5)</f>
        <v>0.2339782599787901</v>
      </c>
      <c r="S5" s="12">
        <f t="shared" ref="S5:S68" ca="1" si="4">SQRT(-2*LOG(ABS(O5)))*SIN(2*PI()*N5)</f>
        <v>0.60265929313406441</v>
      </c>
      <c r="T5" s="4">
        <f t="shared" ref="T5:T68" ca="1" si="5">(R5-$R$2)/$R$3</f>
        <v>0.47579605026613236</v>
      </c>
      <c r="U5" s="4">
        <f t="shared" ref="U5:U68" ca="1" si="6">(S5-$S$2)/$S$3</f>
        <v>1.0664555890302534</v>
      </c>
    </row>
    <row r="6" spans="3:21" x14ac:dyDescent="0.25">
      <c r="C6" t="s">
        <v>92</v>
      </c>
      <c r="G6">
        <f>IF(H6&lt;=Simulación!$F$27,1,0)</f>
        <v>1</v>
      </c>
      <c r="H6" s="136">
        <v>2</v>
      </c>
      <c r="I6">
        <f ca="1">IF(G6,IF(Simulación!$F$9,RANDBETWEEN(Simulación!$F$7,Simulación!$F$8),I5+Simulación!$H$9),"")</f>
        <v>0.30303030303030304</v>
      </c>
      <c r="J6" s="2">
        <f ca="1">IF(G6,ROUND(K6+L6,Simulación!$I$27),"")</f>
        <v>0.9</v>
      </c>
      <c r="K6" s="137">
        <f ca="1">IF(G6,Simulación!$F$17+Simulación!$F$18*I6+Simulación!$F$19*I6^2+Simulación!$F$20*I6^3,"")</f>
        <v>0.29637637552794338</v>
      </c>
      <c r="L6" s="144">
        <f ca="1">IF(G6,'!I'!T6*Simulación!$I$30,"")</f>
        <v>0.61020248401630173</v>
      </c>
      <c r="N6" s="11">
        <f t="shared" ca="1" si="0"/>
        <v>0.10816529778069461</v>
      </c>
      <c r="O6" s="11">
        <f t="shared" ca="1" si="0"/>
        <v>0.38329644635249061</v>
      </c>
      <c r="P6" s="11">
        <f t="shared" ca="1" si="1"/>
        <v>0.6796226097623651</v>
      </c>
      <c r="Q6" s="11">
        <f t="shared" ca="1" si="2"/>
        <v>0.83293041438280757</v>
      </c>
      <c r="R6" s="12">
        <f t="shared" ca="1" si="3"/>
        <v>0.70986843038258451</v>
      </c>
      <c r="S6" s="12">
        <f t="shared" ca="1" si="4"/>
        <v>0.57360023180693831</v>
      </c>
      <c r="T6" s="4">
        <f t="shared" ca="1" si="5"/>
        <v>1.2204049680326035</v>
      </c>
      <c r="U6" s="4">
        <f t="shared" ca="1" si="6"/>
        <v>1.0196992225751562</v>
      </c>
    </row>
    <row r="7" spans="3:21" x14ac:dyDescent="0.25">
      <c r="C7" t="s">
        <v>99</v>
      </c>
      <c r="G7">
        <f>IF(H7&lt;=Simulación!$F$27,1,0)</f>
        <v>1</v>
      </c>
      <c r="H7">
        <v>3</v>
      </c>
      <c r="I7">
        <f ca="1">IF(G7,IF(Simulación!$F$9,RANDBETWEEN(Simulación!$F$7,Simulación!$F$8),I6+Simulación!$H$9),"")</f>
        <v>0.60606060606060608</v>
      </c>
      <c r="J7" s="2">
        <f ca="1">IF(G7,ROUND(K7+L7,Simulación!$I$27),"")</f>
        <v>0.8</v>
      </c>
      <c r="K7" s="137">
        <f ca="1">IF(G7,Simulación!$F$17+Simulación!$F$18*I7+Simulación!$F$19*I7^2+Simulación!$F$20*I7^3,"")</f>
        <v>0.5885824981938087</v>
      </c>
      <c r="L7" s="144">
        <f ca="1">IF(G7,'!I'!T7*Simulación!$I$30,"")</f>
        <v>0.21347161651286692</v>
      </c>
      <c r="N7" s="11">
        <f t="shared" ca="1" si="0"/>
        <v>0.84282824630222941</v>
      </c>
      <c r="O7" s="11">
        <f t="shared" ca="1" si="0"/>
        <v>0.85552675496286934</v>
      </c>
      <c r="P7" s="11">
        <f t="shared" ca="1" si="1"/>
        <v>5.2956460536421055</v>
      </c>
      <c r="Q7" s="11">
        <f t="shared" ca="1" si="2"/>
        <v>0.13553280836254394</v>
      </c>
      <c r="R7" s="12">
        <f t="shared" ca="1" si="3"/>
        <v>0.20275572830273239</v>
      </c>
      <c r="S7" s="12">
        <f t="shared" ca="1" si="4"/>
        <v>-0.30728313166031829</v>
      </c>
      <c r="T7" s="4">
        <f t="shared" ca="1" si="5"/>
        <v>0.42694323302573384</v>
      </c>
      <c r="U7" s="4">
        <f t="shared" ca="1" si="6"/>
        <v>-0.397652318234125</v>
      </c>
    </row>
    <row r="8" spans="3:21" x14ac:dyDescent="0.25">
      <c r="C8" t="s">
        <v>93</v>
      </c>
      <c r="G8">
        <f>IF(H8&lt;=Simulación!$F$27,1,0)</f>
        <v>1</v>
      </c>
      <c r="H8">
        <v>4</v>
      </c>
      <c r="I8">
        <f ca="1">IF(G8,IF(Simulación!$F$9,RANDBETWEEN(Simulación!$F$7,Simulación!$F$8),I7+Simulación!$H$9),"")</f>
        <v>0.90909090909090917</v>
      </c>
      <c r="J8" s="2">
        <f ca="1">IF(G8,ROUND(K8+L8,Simulación!$I$27),"")</f>
        <v>1</v>
      </c>
      <c r="K8" s="137">
        <f ca="1">IF(G8,Simulación!$F$17+Simulación!$F$18*I8+Simulación!$F$19*I8^2+Simulación!$F$20*I8^3,"")</f>
        <v>0.87660490686910131</v>
      </c>
      <c r="L8" s="144">
        <f ca="1">IF(G8,'!I'!T8*Simulación!$I$30,"")</f>
        <v>0.1639261011083803</v>
      </c>
      <c r="N8" s="11">
        <f t="shared" ca="1" si="0"/>
        <v>0.13640587969057894</v>
      </c>
      <c r="O8" s="11">
        <f t="shared" ca="1" si="0"/>
        <v>0.94912005475331573</v>
      </c>
      <c r="P8" s="11">
        <f t="shared" ca="1" si="1"/>
        <v>0.85706341908475192</v>
      </c>
      <c r="Q8" s="11">
        <f t="shared" ca="1" si="2"/>
        <v>4.5357699867862561E-2</v>
      </c>
      <c r="R8" s="12">
        <f t="shared" ca="1" si="3"/>
        <v>0.13942523841467086</v>
      </c>
      <c r="S8" s="12">
        <f t="shared" ca="1" si="4"/>
        <v>0.16099162326305907</v>
      </c>
      <c r="T8" s="4">
        <f t="shared" ca="1" si="5"/>
        <v>0.32785220221676059</v>
      </c>
      <c r="U8" s="4">
        <f t="shared" ca="1" si="6"/>
        <v>0.3558071895039937</v>
      </c>
    </row>
    <row r="9" spans="3:21" x14ac:dyDescent="0.25">
      <c r="C9" t="s">
        <v>120</v>
      </c>
      <c r="G9">
        <f>IF(H9&lt;=Simulación!$F$27,1,0)</f>
        <v>1</v>
      </c>
      <c r="H9">
        <v>5</v>
      </c>
      <c r="I9">
        <f ca="1">IF(G9,IF(Simulación!$F$9,RANDBETWEEN(Simulación!$F$7,Simulación!$F$8),I8+Simulación!$H$9),"")</f>
        <v>1.2121212121212122</v>
      </c>
      <c r="J9" s="2">
        <f ca="1">IF(G9,ROUND(K9+L9,Simulación!$I$27),"")</f>
        <v>1.6</v>
      </c>
      <c r="K9" s="137">
        <f ca="1">IF(G9,Simulación!$F$17+Simulación!$F$18*I9+Simulación!$F$19*I9^2+Simulación!$F$20*I9^3,"")</f>
        <v>1.1604301404253254</v>
      </c>
      <c r="L9" s="144">
        <f ca="1">IF(G9,'!I'!T9*Simulación!$I$30,"")</f>
        <v>0.44020434520314039</v>
      </c>
      <c r="N9" s="11">
        <f t="shared" ca="1" si="0"/>
        <v>0.84735931574808121</v>
      </c>
      <c r="O9" s="11">
        <f t="shared" ca="1" si="0"/>
        <v>0.42870619758620632</v>
      </c>
      <c r="P9" s="11">
        <f t="shared" ca="1" si="1"/>
        <v>5.3241156026100915</v>
      </c>
      <c r="Q9" s="11">
        <f t="shared" ca="1" si="2"/>
        <v>0.73568047614162224</v>
      </c>
      <c r="R9" s="12">
        <f t="shared" ca="1" si="3"/>
        <v>0.49257196423014515</v>
      </c>
      <c r="S9" s="12">
        <f t="shared" ca="1" si="4"/>
        <v>-0.70217756742584625</v>
      </c>
      <c r="T9" s="4">
        <f t="shared" ca="1" si="5"/>
        <v>0.88040869040628078</v>
      </c>
      <c r="U9" s="4">
        <f t="shared" ca="1" si="6"/>
        <v>-1.0330420420066613</v>
      </c>
    </row>
    <row r="10" spans="3:21" x14ac:dyDescent="0.25">
      <c r="G10">
        <f>IF(H10&lt;=Simulación!$F$27,1,0)</f>
        <v>1</v>
      </c>
      <c r="H10">
        <v>6</v>
      </c>
      <c r="I10">
        <f ca="1">IF(G10,IF(Simulación!$F$9,RANDBETWEEN(Simulación!$F$7,Simulación!$F$8),I9+Simulación!$H$9),"")</f>
        <v>1.5151515151515151</v>
      </c>
      <c r="J10" s="2">
        <f ca="1">IF(G10,ROUND(K10+L10,Simulación!$I$27),"")</f>
        <v>0.6</v>
      </c>
      <c r="K10" s="137">
        <f ca="1">IF(G10,Simulación!$F$17+Simulación!$F$18*I10+Simulación!$F$19*I10^2+Simulación!$F$20*I10^3,"")</f>
        <v>1.4400447377339864</v>
      </c>
      <c r="L10" s="144">
        <f ca="1">IF(G10,'!I'!T10*Simulación!$I$30,"")</f>
        <v>-0.84139277185874151</v>
      </c>
      <c r="N10" s="11">
        <f t="shared" ca="1" si="0"/>
        <v>0.56024448331809551</v>
      </c>
      <c r="O10" s="11">
        <f t="shared" ca="1" si="0"/>
        <v>0.1737826879753287</v>
      </c>
      <c r="P10" s="11">
        <f t="shared" ca="1" si="1"/>
        <v>3.5201199060126767</v>
      </c>
      <c r="Q10" s="11">
        <f t="shared" ca="1" si="2"/>
        <v>1.5199869792645291</v>
      </c>
      <c r="R10" s="12">
        <f t="shared" ca="1" si="3"/>
        <v>-1.1456019976317278</v>
      </c>
      <c r="S10" s="12">
        <f t="shared" ca="1" si="4"/>
        <v>-0.45561282059082114</v>
      </c>
      <c r="T10" s="4">
        <f t="shared" ca="1" si="5"/>
        <v>-1.682785543717483</v>
      </c>
      <c r="U10" s="4">
        <f t="shared" ca="1" si="6"/>
        <v>-0.63631650678900875</v>
      </c>
    </row>
    <row r="11" spans="3:21" x14ac:dyDescent="0.25">
      <c r="G11">
        <f>IF(H11&lt;=Simulación!$F$27,1,0)</f>
        <v>1</v>
      </c>
      <c r="H11">
        <v>7</v>
      </c>
      <c r="I11">
        <f ca="1">IF(G11,IF(Simulación!$F$9,RANDBETWEEN(Simulación!$F$7,Simulación!$F$8),I10+Simulación!$H$9),"")</f>
        <v>1.8181818181818181</v>
      </c>
      <c r="J11" s="2">
        <f ca="1">IF(G11,ROUND(K11+L11,Simulación!$I$27),"")</f>
        <v>1.6</v>
      </c>
      <c r="K11" s="137">
        <f ca="1">IF(G11,Simulación!$F$17+Simulación!$F$18*I11+Simulación!$F$19*I11^2+Simulación!$F$20*I11^3,"")</f>
        <v>1.7154352376665891</v>
      </c>
      <c r="L11" s="144">
        <f ca="1">IF(G11,'!I'!T11*Simulación!$I$30,"")</f>
        <v>-0.15130163059324322</v>
      </c>
      <c r="N11" s="11">
        <f t="shared" ca="1" si="0"/>
        <v>0.62846317548139718</v>
      </c>
      <c r="O11" s="11">
        <f t="shared" ca="1" si="0"/>
        <v>0.84606812244198204</v>
      </c>
      <c r="P11" s="11">
        <f t="shared" ca="1" si="1"/>
        <v>3.9487505902881406</v>
      </c>
      <c r="Q11" s="11">
        <f t="shared" ca="1" si="2"/>
        <v>0.14518933536505876</v>
      </c>
      <c r="R11" s="12">
        <f t="shared" ca="1" si="3"/>
        <v>-0.2635078325602741</v>
      </c>
      <c r="S11" s="12">
        <f t="shared" ca="1" si="4"/>
        <v>-0.27523255175295913</v>
      </c>
      <c r="T11" s="4">
        <f t="shared" ca="1" si="5"/>
        <v>-0.30260326118648645</v>
      </c>
      <c r="U11" s="4">
        <f t="shared" ca="1" si="6"/>
        <v>-0.34608256371325297</v>
      </c>
    </row>
    <row r="12" spans="3:21" x14ac:dyDescent="0.25">
      <c r="G12">
        <f>IF(H12&lt;=Simulación!$F$27,1,0)</f>
        <v>1</v>
      </c>
      <c r="H12">
        <v>8</v>
      </c>
      <c r="I12">
        <f ca="1">IF(G12,IF(Simulación!$F$9,RANDBETWEEN(Simulación!$F$7,Simulación!$F$8),I11+Simulación!$H$9),"")</f>
        <v>2.1212121212121211</v>
      </c>
      <c r="J12" s="2">
        <f ca="1">IF(G12,ROUND(K12+L12,Simulación!$I$27),"")</f>
        <v>1.7</v>
      </c>
      <c r="K12" s="137">
        <f ca="1">IF(G12,Simulación!$F$17+Simulación!$F$18*I12+Simulación!$F$19*I12^2+Simulación!$F$20*I12^3,"")</f>
        <v>1.9865881790946383</v>
      </c>
      <c r="L12" s="144">
        <f ca="1">IF(G12,'!I'!T12*Simulación!$I$30,"")</f>
        <v>-0.25800706066032414</v>
      </c>
      <c r="N12" s="11">
        <f t="shared" ca="1" si="0"/>
        <v>0.63928293836744166</v>
      </c>
      <c r="O12" s="11">
        <f t="shared" ca="1" si="0"/>
        <v>0.63874077506473081</v>
      </c>
      <c r="P12" s="11">
        <f t="shared" ca="1" si="1"/>
        <v>4.0167331654809022</v>
      </c>
      <c r="Q12" s="11">
        <f t="shared" ca="1" si="2"/>
        <v>0.38935071811340877</v>
      </c>
      <c r="R12" s="12">
        <f t="shared" ca="1" si="3"/>
        <v>-0.39990175448630527</v>
      </c>
      <c r="S12" s="12">
        <f t="shared" ca="1" si="4"/>
        <v>-0.47898779198658448</v>
      </c>
      <c r="T12" s="4">
        <f t="shared" ca="1" si="5"/>
        <v>-0.51601412132064828</v>
      </c>
      <c r="U12" s="4">
        <f t="shared" ca="1" si="6"/>
        <v>-0.67392710666882993</v>
      </c>
    </row>
    <row r="13" spans="3:21" x14ac:dyDescent="0.25">
      <c r="G13">
        <f>IF(H13&lt;=Simulación!$F$27,1,0)</f>
        <v>1</v>
      </c>
      <c r="H13">
        <v>9</v>
      </c>
      <c r="I13">
        <f ca="1">IF(G13,IF(Simulación!$F$9,RANDBETWEEN(Simulación!$F$7,Simulación!$F$8),I12+Simulación!$H$9),"")</f>
        <v>2.4242424242424243</v>
      </c>
      <c r="J13" s="2">
        <f ca="1">IF(G13,ROUND(K13+L13,Simulación!$I$27),"")</f>
        <v>1.7</v>
      </c>
      <c r="K13" s="137">
        <f ca="1">IF(G13,Simulación!$F$17+Simulación!$F$18*I13+Simulación!$F$19*I13^2+Simulación!$F$20*I13^3,"")</f>
        <v>2.2534901008896391</v>
      </c>
      <c r="L13" s="144">
        <f ca="1">IF(G13,'!I'!T13*Simulación!$I$30,"")</f>
        <v>-0.50495873263265045</v>
      </c>
      <c r="N13" s="11">
        <f t="shared" ca="1" si="0"/>
        <v>0.62281058406887058</v>
      </c>
      <c r="O13" s="11">
        <f t="shared" ca="1" si="0"/>
        <v>0.31745268524258541</v>
      </c>
      <c r="P13" s="11">
        <f t="shared" ca="1" si="1"/>
        <v>3.9132343109774639</v>
      </c>
      <c r="Q13" s="11">
        <f t="shared" ca="1" si="2"/>
        <v>0.99664198999951226</v>
      </c>
      <c r="R13" s="12">
        <f t="shared" ca="1" si="3"/>
        <v>-0.71556241997747594</v>
      </c>
      <c r="S13" s="12">
        <f t="shared" ca="1" si="4"/>
        <v>-0.69614108707609734</v>
      </c>
      <c r="T13" s="4">
        <f t="shared" ca="1" si="5"/>
        <v>-1.0099174652653009</v>
      </c>
      <c r="U13" s="4">
        <f t="shared" ca="1" si="6"/>
        <v>-1.023329275164176</v>
      </c>
    </row>
    <row r="14" spans="3:21" x14ac:dyDescent="0.25">
      <c r="C14" t="s">
        <v>159</v>
      </c>
      <c r="G14">
        <f>IF(H14&lt;=Simulación!$F$27,1,0)</f>
        <v>1</v>
      </c>
      <c r="H14">
        <v>10</v>
      </c>
      <c r="I14">
        <f ca="1">IF(G14,IF(Simulación!$F$9,RANDBETWEEN(Simulación!$F$7,Simulación!$F$8),I13+Simulación!$H$9),"")</f>
        <v>2.7272727272727275</v>
      </c>
      <c r="J14" s="2">
        <f ca="1">IF(G14,ROUND(K14+L14,Simulación!$I$27),"")</f>
        <v>3.5</v>
      </c>
      <c r="K14" s="137">
        <f ca="1">IF(G14,Simulación!$F$17+Simulación!$F$18*I14+Simulación!$F$19*I14^2+Simulación!$F$20*I14^3,"")</f>
        <v>2.5161275419230962</v>
      </c>
      <c r="L14" s="144">
        <f ca="1">IF(G14,'!I'!T14*Simulación!$I$30,"")</f>
        <v>0.98379337404629175</v>
      </c>
      <c r="N14" s="11">
        <f t="shared" ca="1" si="0"/>
        <v>0.88136525886561645</v>
      </c>
      <c r="O14" s="11">
        <f t="shared" ca="1" si="0"/>
        <v>4.9476142182717009E-2</v>
      </c>
      <c r="P14" s="11">
        <f t="shared" ca="1" si="1"/>
        <v>5.5377812447629742</v>
      </c>
      <c r="Q14" s="11">
        <f t="shared" ca="1" si="2"/>
        <v>2.6112083421794408</v>
      </c>
      <c r="R14" s="12">
        <f t="shared" ca="1" si="3"/>
        <v>1.1874029537427688</v>
      </c>
      <c r="S14" s="12">
        <f t="shared" ca="1" si="4"/>
        <v>-1.0960303680201513</v>
      </c>
      <c r="T14" s="4">
        <f t="shared" ca="1" si="5"/>
        <v>1.9675867480925835</v>
      </c>
      <c r="U14" s="4">
        <f t="shared" ca="1" si="6"/>
        <v>-1.6667557627166776</v>
      </c>
    </row>
    <row r="15" spans="3:21" x14ac:dyDescent="0.25">
      <c r="C15" t="s">
        <v>160</v>
      </c>
      <c r="G15">
        <f>IF(H15&lt;=Simulación!$F$27,1,0)</f>
        <v>1</v>
      </c>
      <c r="H15">
        <v>11</v>
      </c>
      <c r="I15">
        <f ca="1">IF(G15,IF(Simulación!$F$9,RANDBETWEEN(Simulación!$F$7,Simulación!$F$8),I14+Simulación!$H$9),"")</f>
        <v>3.0303030303030307</v>
      </c>
      <c r="J15" s="2">
        <f ca="1">IF(G15,ROUND(K15+L15,Simulación!$I$27),"")</f>
        <v>3.1</v>
      </c>
      <c r="K15" s="137">
        <f ca="1">IF(G15,Simulación!$F$17+Simulación!$F$18*I15+Simulación!$F$19*I15^2+Simulación!$F$20*I15^3,"")</f>
        <v>2.7744870410665148</v>
      </c>
      <c r="L15" s="144">
        <f ca="1">IF(G15,'!I'!T15*Simulación!$I$30,"")</f>
        <v>0.31122976502992789</v>
      </c>
      <c r="N15" s="11">
        <f t="shared" ca="1" si="0"/>
        <v>0.87285039606655423</v>
      </c>
      <c r="O15" s="11">
        <f t="shared" ca="1" si="0"/>
        <v>0.77557353632989356</v>
      </c>
      <c r="P15" s="11">
        <f t="shared" ca="1" si="1"/>
        <v>5.484280783931256</v>
      </c>
      <c r="Q15" s="11">
        <f t="shared" ca="1" si="2"/>
        <v>0.22075403616958111</v>
      </c>
      <c r="R15" s="12">
        <f t="shared" ca="1" si="3"/>
        <v>0.32771297994481963</v>
      </c>
      <c r="S15" s="12">
        <f t="shared" ca="1" si="4"/>
        <v>-0.33668715292577966</v>
      </c>
      <c r="T15" s="4">
        <f t="shared" ca="1" si="5"/>
        <v>0.62245953005985577</v>
      </c>
      <c r="U15" s="4">
        <f t="shared" ca="1" si="6"/>
        <v>-0.44496372922791388</v>
      </c>
    </row>
    <row r="16" spans="3:21" x14ac:dyDescent="0.25">
      <c r="C16" t="s">
        <v>105</v>
      </c>
      <c r="G16">
        <f>IF(H16&lt;=Simulación!$F$27,1,0)</f>
        <v>1</v>
      </c>
      <c r="H16">
        <v>12</v>
      </c>
      <c r="I16">
        <f ca="1">IF(G16,IF(Simulación!$F$9,RANDBETWEEN(Simulación!$F$7,Simulación!$F$8),I15+Simulación!$H$9),"")</f>
        <v>3.3333333333333339</v>
      </c>
      <c r="J16" s="2">
        <f ca="1">IF(G16,ROUND(K16+L16,Simulación!$I$27),"")</f>
        <v>2.2000000000000002</v>
      </c>
      <c r="K16" s="137">
        <f ca="1">IF(G16,Simulación!$F$17+Simulación!$F$18*I16+Simulación!$F$19*I16^2+Simulación!$F$20*I16^3,"")</f>
        <v>3.0285551371913995</v>
      </c>
      <c r="L16" s="144">
        <f ca="1">IF(G16,'!I'!T16*Simulación!$I$30,"")</f>
        <v>-0.788766290725332</v>
      </c>
      <c r="N16" s="11">
        <f t="shared" ca="1" si="0"/>
        <v>0.5058783771646197</v>
      </c>
      <c r="O16" s="11">
        <f t="shared" ca="1" si="0"/>
        <v>0.26170062014668005</v>
      </c>
      <c r="P16" s="11">
        <f t="shared" ca="1" si="1"/>
        <v>3.1785275866205915</v>
      </c>
      <c r="Q16" s="11">
        <f t="shared" ca="1" si="2"/>
        <v>1.1643904964400547</v>
      </c>
      <c r="R16" s="12">
        <f t="shared" ca="1" si="3"/>
        <v>-1.0783333295382711</v>
      </c>
      <c r="S16" s="12">
        <f t="shared" ca="1" si="4"/>
        <v>-3.984629025344149E-2</v>
      </c>
      <c r="T16" s="4">
        <f t="shared" ca="1" si="5"/>
        <v>-1.577532581450664</v>
      </c>
      <c r="U16" s="4">
        <f t="shared" ca="1" si="6"/>
        <v>3.2656659046604419E-2</v>
      </c>
    </row>
    <row r="17" spans="1:21" x14ac:dyDescent="0.25">
      <c r="C17" t="s">
        <v>106</v>
      </c>
      <c r="G17">
        <f>IF(H17&lt;=Simulación!$F$27,1,0)</f>
        <v>1</v>
      </c>
      <c r="H17">
        <v>13</v>
      </c>
      <c r="I17">
        <f ca="1">IF(G17,IF(Simulación!$F$9,RANDBETWEEN(Simulación!$F$7,Simulación!$F$8),I16+Simulación!$H$9),"")</f>
        <v>3.6363636363636371</v>
      </c>
      <c r="J17" s="2">
        <f ca="1">IF(G17,ROUND(K17+L17,Simulación!$I$27),"")</f>
        <v>2.7</v>
      </c>
      <c r="K17" s="137">
        <f ca="1">IF(G17,Simulación!$F$17+Simulación!$F$18*I17+Simulación!$F$19*I17^2+Simulación!$F$20*I17^3,"")</f>
        <v>3.2783183691692561</v>
      </c>
      <c r="L17" s="144">
        <f ca="1">IF(G17,'!I'!T17*Simulación!$I$30,"")</f>
        <v>-0.56830373002934587</v>
      </c>
      <c r="N17" s="11">
        <f t="shared" ca="1" si="0"/>
        <v>0.63951650976280972</v>
      </c>
      <c r="O17" s="11">
        <f t="shared" ca="1" si="0"/>
        <v>0.16785419554619962</v>
      </c>
      <c r="P17" s="11">
        <f t="shared" ca="1" si="1"/>
        <v>4.0182007378404565</v>
      </c>
      <c r="Q17" s="11">
        <f t="shared" ca="1" si="2"/>
        <v>1.5501355980212019</v>
      </c>
      <c r="R17" s="12">
        <f t="shared" ca="1" si="3"/>
        <v>-0.79653180104738053</v>
      </c>
      <c r="S17" s="12">
        <f t="shared" ca="1" si="4"/>
        <v>-0.95690787850315984</v>
      </c>
      <c r="T17" s="4">
        <f t="shared" ca="1" si="5"/>
        <v>-1.1366074600586917</v>
      </c>
      <c r="U17" s="4">
        <f t="shared" ca="1" si="6"/>
        <v>-1.442906064724895</v>
      </c>
    </row>
    <row r="18" spans="1:21" x14ac:dyDescent="0.25">
      <c r="C18" t="s">
        <v>107</v>
      </c>
      <c r="G18">
        <f>IF(H18&lt;=Simulación!$F$27,1,0)</f>
        <v>1</v>
      </c>
      <c r="H18">
        <v>14</v>
      </c>
      <c r="I18">
        <f ca="1">IF(G18,IF(Simulación!$F$9,RANDBETWEEN(Simulación!$F$7,Simulación!$F$8),I17+Simulación!$H$9),"")</f>
        <v>3.9393939393939403</v>
      </c>
      <c r="J18" s="2">
        <f ca="1">IF(G18,ROUND(K18+L18,Simulación!$I$27),"")</f>
        <v>3.9</v>
      </c>
      <c r="K18" s="137">
        <f ca="1">IF(G18,Simulación!$F$17+Simulación!$F$18*I18+Simulación!$F$19*I18^2+Simulación!$F$20*I18^3,"")</f>
        <v>3.5237632758715876</v>
      </c>
      <c r="L18" s="144">
        <f ca="1">IF(G18,'!I'!T18*Simulación!$I$30,"")</f>
        <v>0.34214726386795552</v>
      </c>
      <c r="N18" s="11">
        <f t="shared" ca="1" si="0"/>
        <v>0.79261289394774004</v>
      </c>
      <c r="O18" s="11">
        <f t="shared" ca="1" si="0"/>
        <v>0.1087890144624063</v>
      </c>
      <c r="P18" s="11">
        <f t="shared" ca="1" si="1"/>
        <v>4.980133689533532</v>
      </c>
      <c r="Q18" s="11">
        <f t="shared" ca="1" si="2"/>
        <v>1.9268299151439823</v>
      </c>
      <c r="R18" s="12">
        <f t="shared" ca="1" si="3"/>
        <v>0.36723260814003977</v>
      </c>
      <c r="S18" s="12">
        <f t="shared" ca="1" si="4"/>
        <v>-1.3386448844494367</v>
      </c>
      <c r="T18" s="4">
        <f t="shared" ca="1" si="5"/>
        <v>0.68429452773591104</v>
      </c>
      <c r="U18" s="4">
        <f t="shared" ca="1" si="6"/>
        <v>-2.0571253314303322</v>
      </c>
    </row>
    <row r="19" spans="1:21" x14ac:dyDescent="0.25">
      <c r="C19" t="s">
        <v>112</v>
      </c>
      <c r="G19">
        <f>IF(H19&lt;=Simulación!$F$27,1,0)</f>
        <v>1</v>
      </c>
      <c r="H19">
        <v>15</v>
      </c>
      <c r="I19">
        <f ca="1">IF(G19,IF(Simulación!$F$9,RANDBETWEEN(Simulación!$F$7,Simulación!$F$8),I18+Simulación!$H$9),"")</f>
        <v>4.2424242424242431</v>
      </c>
      <c r="J19" s="2">
        <f ca="1">IF(G19,ROUND(K19+L19,Simulación!$I$27),"")</f>
        <v>3.9</v>
      </c>
      <c r="K19" s="137">
        <f ca="1">IF(G19,Simulación!$F$17+Simulación!$F$18*I19+Simulación!$F$19*I19^2+Simulación!$F$20*I19^3,"")</f>
        <v>3.7648763961699006</v>
      </c>
      <c r="L19" s="144">
        <f ca="1">IF(G19,'!I'!T19*Simulación!$I$30,"")</f>
        <v>9.1387023993009089E-2</v>
      </c>
      <c r="N19" s="11">
        <f t="shared" ca="1" si="0"/>
        <v>0.23218402878798738</v>
      </c>
      <c r="O19" s="11">
        <f t="shared" ca="1" si="0"/>
        <v>0.81771220912963394</v>
      </c>
      <c r="P19" s="11">
        <f t="shared" ca="1" si="1"/>
        <v>1.4588552782424444</v>
      </c>
      <c r="Q19" s="11">
        <f t="shared" ca="1" si="2"/>
        <v>0.17479903563668542</v>
      </c>
      <c r="R19" s="12">
        <f t="shared" ca="1" si="3"/>
        <v>4.6703722607645368E-2</v>
      </c>
      <c r="S19" s="12">
        <f t="shared" ca="1" si="4"/>
        <v>0.41547298098826296</v>
      </c>
      <c r="T19" s="4">
        <f t="shared" ca="1" si="5"/>
        <v>0.18277404798601818</v>
      </c>
      <c r="U19" s="4">
        <f t="shared" ca="1" si="6"/>
        <v>0.76527064339344031</v>
      </c>
    </row>
    <row r="20" spans="1:21" x14ac:dyDescent="0.25">
      <c r="C20" t="s">
        <v>108</v>
      </c>
      <c r="G20">
        <f>IF(H20&lt;=Simulación!$F$27,1,0)</f>
        <v>1</v>
      </c>
      <c r="H20">
        <v>16</v>
      </c>
      <c r="I20">
        <f ca="1">IF(G20,IF(Simulación!$F$9,RANDBETWEEN(Simulación!$F$7,Simulación!$F$8),I19+Simulación!$H$9),"")</f>
        <v>4.5454545454545459</v>
      </c>
      <c r="J20" s="2">
        <f ca="1">IF(G20,ROUND(K20+L20,Simulación!$I$27),"")</f>
        <v>5</v>
      </c>
      <c r="K20" s="137">
        <f ca="1">IF(G20,Simulación!$F$17+Simulación!$F$18*I20+Simulación!$F$19*I20^2+Simulación!$F$20*I20^3,"")</f>
        <v>4.0016442689356984</v>
      </c>
      <c r="L20" s="144">
        <f ca="1">IF(G20,'!I'!T20*Simulación!$I$30,"")</f>
        <v>0.96286325507592818</v>
      </c>
      <c r="N20" s="11">
        <f t="shared" ca="1" si="0"/>
        <v>0.95828488523158506</v>
      </c>
      <c r="O20" s="11">
        <f t="shared" ca="1" si="0"/>
        <v>0.18965730357089206</v>
      </c>
      <c r="P20" s="11">
        <f t="shared" ca="1" si="1"/>
        <v>6.0210815109793714</v>
      </c>
      <c r="Q20" s="11">
        <f t="shared" ca="1" si="2"/>
        <v>1.4440608565212532</v>
      </c>
      <c r="R20" s="12">
        <f t="shared" ca="1" si="3"/>
        <v>1.1606494791449751</v>
      </c>
      <c r="S20" s="12">
        <f t="shared" ca="1" si="4"/>
        <v>-0.31137379960708228</v>
      </c>
      <c r="T20" s="4">
        <f t="shared" ca="1" si="5"/>
        <v>1.9257265101518564</v>
      </c>
      <c r="U20" s="4">
        <f t="shared" ca="1" si="6"/>
        <v>-0.40423425036923061</v>
      </c>
    </row>
    <row r="21" spans="1:21" x14ac:dyDescent="0.25">
      <c r="C21" t="s">
        <v>113</v>
      </c>
      <c r="G21">
        <f>IF(H21&lt;=Simulación!$F$27,1,0)</f>
        <v>1</v>
      </c>
      <c r="H21">
        <v>17</v>
      </c>
      <c r="I21">
        <f ca="1">IF(G21,IF(Simulación!$F$9,RANDBETWEEN(Simulación!$F$7,Simulación!$F$8),I20+Simulación!$H$9),"")</f>
        <v>4.8484848484848486</v>
      </c>
      <c r="J21" s="2">
        <f ca="1">IF(G21,ROUND(K21+L21,Simulación!$I$27),"")</f>
        <v>5.0999999999999996</v>
      </c>
      <c r="K21" s="137">
        <f ca="1">IF(G21,Simulación!$F$17+Simulación!$F$18*I21+Simulación!$F$19*I21^2+Simulación!$F$20*I21^3,"")</f>
        <v>4.2340534330404873</v>
      </c>
      <c r="L21" s="144">
        <f ca="1">IF(G21,'!I'!T21*Simulación!$I$30,"")</f>
        <v>0.83719879253121021</v>
      </c>
      <c r="N21" s="11">
        <f t="shared" ca="1" si="0"/>
        <v>6.1866629299397013E-2</v>
      </c>
      <c r="O21" s="11">
        <f t="shared" ca="1" si="0"/>
        <v>0.26067871886921001</v>
      </c>
      <c r="P21" s="11">
        <f t="shared" ca="1" si="1"/>
        <v>0.38871949621869739</v>
      </c>
      <c r="Q21" s="11">
        <f t="shared" ca="1" si="2"/>
        <v>1.1677888441069035</v>
      </c>
      <c r="R21" s="12">
        <f t="shared" ca="1" si="3"/>
        <v>1.0000215815541413</v>
      </c>
      <c r="S21" s="12">
        <f t="shared" ca="1" si="4"/>
        <v>0.40956767515620335</v>
      </c>
      <c r="T21" s="4">
        <f t="shared" ca="1" si="5"/>
        <v>1.6743975850624204</v>
      </c>
      <c r="U21" s="4">
        <f t="shared" ca="1" si="6"/>
        <v>0.75576893787016319</v>
      </c>
    </row>
    <row r="22" spans="1:21" x14ac:dyDescent="0.25">
      <c r="A22" t="s">
        <v>154</v>
      </c>
      <c r="C22" t="s">
        <v>155</v>
      </c>
      <c r="G22">
        <f>IF(H22&lt;=Simulación!$F$27,1,0)</f>
        <v>1</v>
      </c>
      <c r="H22">
        <v>18</v>
      </c>
      <c r="I22">
        <f ca="1">IF(G22,IF(Simulación!$F$9,RANDBETWEEN(Simulación!$F$7,Simulación!$F$8),I21+Simulación!$H$9),"")</f>
        <v>5.1515151515151514</v>
      </c>
      <c r="J22" s="2">
        <f ca="1">IF(G22,ROUND(K22+L22,Simulación!$I$27),"")</f>
        <v>5.0999999999999996</v>
      </c>
      <c r="K22" s="137">
        <f ca="1">IF(G22,Simulación!$F$17+Simulación!$F$18*I22+Simulación!$F$19*I22^2+Simulación!$F$20*I22^3,"")</f>
        <v>4.4620904273557738</v>
      </c>
      <c r="L22" s="144">
        <f ca="1">IF(G22,'!I'!T22*Simulación!$I$30,"")</f>
        <v>0.60700316069548188</v>
      </c>
      <c r="N22" s="11">
        <f t="shared" ca="1" si="0"/>
        <v>0.88958499692753923</v>
      </c>
      <c r="O22" s="11">
        <f t="shared" ca="1" si="0"/>
        <v>0.37902392411776453</v>
      </c>
      <c r="P22" s="11">
        <f t="shared" ca="1" si="1"/>
        <v>5.589427382182512</v>
      </c>
      <c r="Q22" s="11">
        <f t="shared" ca="1" si="2"/>
        <v>0.84266675270549674</v>
      </c>
      <c r="R22" s="12">
        <f t="shared" ca="1" si="3"/>
        <v>0.70577896412991392</v>
      </c>
      <c r="S22" s="12">
        <f t="shared" ca="1" si="4"/>
        <v>-0.58697768824479379</v>
      </c>
      <c r="T22" s="4">
        <f t="shared" ca="1" si="5"/>
        <v>1.2140063213909638</v>
      </c>
      <c r="U22" s="4">
        <f t="shared" ca="1" si="6"/>
        <v>-0.84768410129629945</v>
      </c>
    </row>
    <row r="23" spans="1:21" x14ac:dyDescent="0.25">
      <c r="C23" t="s">
        <v>156</v>
      </c>
      <c r="G23">
        <f>IF(H23&lt;=Simulación!$F$27,1,0)</f>
        <v>1</v>
      </c>
      <c r="H23">
        <v>19</v>
      </c>
      <c r="I23">
        <f ca="1">IF(G23,IF(Simulación!$F$9,RANDBETWEEN(Simulación!$F$7,Simulación!$F$8),I22+Simulación!$H$9),"")</f>
        <v>5.4545454545454541</v>
      </c>
      <c r="J23" s="2">
        <f ca="1">IF(G23,ROUND(K23+L23,Simulación!$I$27),"")</f>
        <v>4.9000000000000004</v>
      </c>
      <c r="K23" s="137">
        <f ca="1">IF(G23,Simulación!$F$17+Simulación!$F$18*I23+Simulación!$F$19*I23^2+Simulación!$F$20*I23^3,"")</f>
        <v>4.6857417907530579</v>
      </c>
      <c r="L23" s="144">
        <f ca="1">IF(G23,'!I'!T23*Simulación!$I$30,"")</f>
        <v>0.23590823559379839</v>
      </c>
      <c r="N23" s="11">
        <f t="shared" ca="1" si="0"/>
        <v>0.14741082669455607</v>
      </c>
      <c r="O23" s="11">
        <f t="shared" ca="1" si="0"/>
        <v>0.84299117166720816</v>
      </c>
      <c r="P23" s="11">
        <f t="shared" ca="1" si="1"/>
        <v>0.92620954040643111</v>
      </c>
      <c r="Q23" s="11">
        <f t="shared" ca="1" si="2"/>
        <v>0.14835394711182581</v>
      </c>
      <c r="R23" s="12">
        <f t="shared" ca="1" si="3"/>
        <v>0.23143485427865362</v>
      </c>
      <c r="S23" s="12">
        <f t="shared" ca="1" si="4"/>
        <v>0.3078828597646257</v>
      </c>
      <c r="T23" s="4">
        <f t="shared" ca="1" si="5"/>
        <v>0.47181647118759679</v>
      </c>
      <c r="U23" s="4">
        <f t="shared" ca="1" si="6"/>
        <v>0.59215689142978667</v>
      </c>
    </row>
    <row r="24" spans="1:21" x14ac:dyDescent="0.25">
      <c r="C24" t="s">
        <v>157</v>
      </c>
      <c r="G24">
        <f>IF(H24&lt;=Simulación!$F$27,1,0)</f>
        <v>1</v>
      </c>
      <c r="H24">
        <v>20</v>
      </c>
      <c r="I24">
        <f ca="1">IF(G24,IF(Simulación!$F$9,RANDBETWEEN(Simulación!$F$7,Simulación!$F$8),I23+Simulación!$H$9),"")</f>
        <v>5.7575757575757569</v>
      </c>
      <c r="J24" s="2">
        <f ca="1">IF(G24,ROUND(K24+L24,Simulación!$I$27),"")</f>
        <v>4.8</v>
      </c>
      <c r="K24" s="137">
        <f ca="1">IF(G24,Simulación!$F$17+Simulación!$F$18*I24+Simulación!$F$19*I24^2+Simulación!$F$20*I24^3,"")</f>
        <v>4.9049940621038504</v>
      </c>
      <c r="L24" s="144">
        <f ca="1">IF(G24,'!I'!T24*Simulación!$I$30,"")</f>
        <v>-0.15328122220889165</v>
      </c>
      <c r="N24" s="11">
        <f t="shared" ca="1" si="0"/>
        <v>0.50361496069970557</v>
      </c>
      <c r="O24" s="11">
        <f t="shared" ca="1" si="0"/>
        <v>0.92170846097241876</v>
      </c>
      <c r="P24" s="11">
        <f t="shared" ca="1" si="1"/>
        <v>3.164306121544215</v>
      </c>
      <c r="Q24" s="11">
        <f t="shared" ca="1" si="2"/>
        <v>7.0812851630224036E-2</v>
      </c>
      <c r="R24" s="12">
        <f t="shared" ca="1" si="3"/>
        <v>-0.266038202983789</v>
      </c>
      <c r="S24" s="12">
        <f t="shared" ca="1" si="4"/>
        <v>-6.0436895502947148E-3</v>
      </c>
      <c r="T24" s="4">
        <f t="shared" ca="1" si="5"/>
        <v>-0.3065624444177833</v>
      </c>
      <c r="U24" s="4">
        <f t="shared" ca="1" si="6"/>
        <v>8.704543533292923E-2</v>
      </c>
    </row>
    <row r="25" spans="1:21" x14ac:dyDescent="0.25">
      <c r="C25" t="s">
        <v>115</v>
      </c>
      <c r="G25">
        <f>IF(H25&lt;=Simulación!$F$27,1,0)</f>
        <v>1</v>
      </c>
      <c r="H25">
        <v>21</v>
      </c>
      <c r="I25">
        <f ca="1">IF(G25,IF(Simulación!$F$9,RANDBETWEEN(Simulación!$F$7,Simulación!$F$8),I24+Simulación!$H$9),"")</f>
        <v>6.0606060606060597</v>
      </c>
      <c r="J25" s="2">
        <f ca="1">IF(G25,ROUND(K25+L25,Simulación!$I$27),"")</f>
        <v>5.9</v>
      </c>
      <c r="K25" s="137">
        <f ca="1">IF(G25,Simulación!$F$17+Simulación!$F$18*I25+Simulación!$F$19*I25^2+Simulación!$F$20*I25^3,"")</f>
        <v>5.1198337802796505</v>
      </c>
      <c r="L25" s="144">
        <f ca="1">IF(G25,'!I'!T25*Simulación!$I$30,"")</f>
        <v>0.78581503445673317</v>
      </c>
      <c r="N25" s="11">
        <f t="shared" ref="N25:O44" ca="1" si="7">RAND()</f>
        <v>0.91467626910998445</v>
      </c>
      <c r="O25" s="11">
        <f t="shared" ca="1" si="7"/>
        <v>0.25669353915592952</v>
      </c>
      <c r="P25" s="11">
        <f t="shared" ca="1" si="1"/>
        <v>5.7470804948976957</v>
      </c>
      <c r="Q25" s="11">
        <f t="shared" ca="1" si="2"/>
        <v>1.1811701243185047</v>
      </c>
      <c r="R25" s="12">
        <f t="shared" ca="1" si="3"/>
        <v>0.9343413974934951</v>
      </c>
      <c r="S25" s="12">
        <f t="shared" ca="1" si="4"/>
        <v>-0.55513626908031088</v>
      </c>
      <c r="T25" s="4">
        <f t="shared" ca="1" si="5"/>
        <v>1.5716300689134663</v>
      </c>
      <c r="U25" s="4">
        <f t="shared" ca="1" si="6"/>
        <v>-0.7964508888347821</v>
      </c>
    </row>
    <row r="26" spans="1:21" x14ac:dyDescent="0.25">
      <c r="C26" t="s">
        <v>116</v>
      </c>
      <c r="G26">
        <f>IF(H26&lt;=Simulación!$F$27,1,0)</f>
        <v>1</v>
      </c>
      <c r="H26">
        <v>22</v>
      </c>
      <c r="I26">
        <f ca="1">IF(G26,IF(Simulación!$F$9,RANDBETWEEN(Simulación!$F$7,Simulación!$F$8),I25+Simulación!$H$9),"")</f>
        <v>6.3636363636363624</v>
      </c>
      <c r="J26" s="2">
        <f ca="1">IF(G26,ROUND(K26+L26,Simulación!$I$27),"")</f>
        <v>4.5999999999999996</v>
      </c>
      <c r="K26" s="137">
        <f ca="1">IF(G26,Simulación!$F$17+Simulación!$F$18*I26+Simulación!$F$19*I26^2+Simulación!$F$20*I26^3,"")</f>
        <v>5.3302474841519683</v>
      </c>
      <c r="L26" s="144">
        <f ca="1">IF(G26,'!I'!T26*Simulación!$I$30,"")</f>
        <v>-0.69149991589923054</v>
      </c>
      <c r="N26" s="11">
        <f t="shared" ca="1" si="7"/>
        <v>0.3615354903832696</v>
      </c>
      <c r="O26" s="11">
        <f t="shared" ca="1" si="7"/>
        <v>8.0460325468610039E-2</v>
      </c>
      <c r="P26" s="11">
        <f t="shared" ca="1" si="1"/>
        <v>2.2715944812001263</v>
      </c>
      <c r="Q26" s="11">
        <f t="shared" ca="1" si="2"/>
        <v>2.1888364300088714</v>
      </c>
      <c r="R26" s="12">
        <f t="shared" ca="1" si="3"/>
        <v>-0.95400467704402336</v>
      </c>
      <c r="S26" s="12">
        <f t="shared" ca="1" si="4"/>
        <v>1.1308012673264034</v>
      </c>
      <c r="T26" s="4">
        <f t="shared" ca="1" si="5"/>
        <v>-1.3829998317984611</v>
      </c>
      <c r="U26" s="4">
        <f t="shared" ca="1" si="6"/>
        <v>1.9162421464027746</v>
      </c>
    </row>
    <row r="27" spans="1:21" x14ac:dyDescent="0.25">
      <c r="C27" t="s">
        <v>118</v>
      </c>
      <c r="G27">
        <f>IF(H27&lt;=Simulación!$F$27,1,0)</f>
        <v>1</v>
      </c>
      <c r="H27">
        <v>23</v>
      </c>
      <c r="I27">
        <f ca="1">IF(G27,IF(Simulación!$F$9,RANDBETWEEN(Simulación!$F$7,Simulación!$F$8),I26+Simulación!$H$9),"")</f>
        <v>6.6666666666666652</v>
      </c>
      <c r="J27" s="2">
        <f ca="1">IF(G27,ROUND(K27+L27,Simulación!$I$27),"")</f>
        <v>5.9</v>
      </c>
      <c r="K27" s="137">
        <f ca="1">IF(G27,Simulación!$F$17+Simulación!$F$18*I27+Simulación!$F$19*I27^2+Simulación!$F$20*I27^3,"")</f>
        <v>5.5362217125923054</v>
      </c>
      <c r="L27" s="144">
        <f ca="1">IF(G27,'!I'!T27*Simulación!$I$30,"")</f>
        <v>0.38116067504764084</v>
      </c>
      <c r="N27" s="11">
        <f t="shared" ca="1" si="7"/>
        <v>1.7911389202819428E-2</v>
      </c>
      <c r="O27" s="11">
        <f t="shared" ca="1" si="7"/>
        <v>0.81639893998429081</v>
      </c>
      <c r="P27" s="11">
        <f t="shared" ca="1" si="1"/>
        <v>0.11254057747033011</v>
      </c>
      <c r="Q27" s="11">
        <f t="shared" ca="1" si="2"/>
        <v>0.17619513569065076</v>
      </c>
      <c r="R27" s="12">
        <f t="shared" ca="1" si="3"/>
        <v>0.41710066223217879</v>
      </c>
      <c r="S27" s="12">
        <f t="shared" ca="1" si="4"/>
        <v>4.7139932712389698E-2</v>
      </c>
      <c r="T27" s="4">
        <f t="shared" ca="1" si="5"/>
        <v>0.76232135009528168</v>
      </c>
      <c r="U27" s="4">
        <f t="shared" ca="1" si="6"/>
        <v>0.1726184999247394</v>
      </c>
    </row>
    <row r="28" spans="1:21" x14ac:dyDescent="0.25">
      <c r="C28" t="s">
        <v>117</v>
      </c>
      <c r="G28">
        <f>IF(H28&lt;=Simulación!$F$27,1,0)</f>
        <v>1</v>
      </c>
      <c r="H28">
        <v>24</v>
      </c>
      <c r="I28">
        <f ca="1">IF(G28,IF(Simulación!$F$9,RANDBETWEEN(Simulación!$F$7,Simulación!$F$8),I27+Simulación!$H$9),"")</f>
        <v>6.9696969696969679</v>
      </c>
      <c r="J28" s="2">
        <f ca="1">IF(G28,ROUND(K28+L28,Simulación!$I$27),"")</f>
        <v>6.7</v>
      </c>
      <c r="K28" s="137">
        <f ca="1">IF(G28,Simulación!$F$17+Simulación!$F$18*I28+Simulación!$F$19*I28^2+Simulación!$F$20*I28^3,"")</f>
        <v>5.7377430044721676</v>
      </c>
      <c r="L28" s="144">
        <f ca="1">IF(G28,'!I'!T28*Simulación!$I$30,"")</f>
        <v>0.96310170859442146</v>
      </c>
      <c r="N28" s="11">
        <f t="shared" ca="1" si="7"/>
        <v>0.89471680098313477</v>
      </c>
      <c r="O28" s="11">
        <f t="shared" ca="1" si="7"/>
        <v>8.2723256112958943E-2</v>
      </c>
      <c r="P28" s="11">
        <f t="shared" ca="1" si="1"/>
        <v>5.621671458023954</v>
      </c>
      <c r="Q28" s="11">
        <f t="shared" ca="1" si="2"/>
        <v>2.1647447588469926</v>
      </c>
      <c r="R28" s="12">
        <f t="shared" ca="1" si="3"/>
        <v>1.1609542772284831</v>
      </c>
      <c r="S28" s="12">
        <f t="shared" ca="1" si="4"/>
        <v>-0.90384175884492235</v>
      </c>
      <c r="T28" s="4">
        <f t="shared" ca="1" si="5"/>
        <v>1.9262034171888429</v>
      </c>
      <c r="U28" s="4">
        <f t="shared" ca="1" si="6"/>
        <v>-1.3575220631854354</v>
      </c>
    </row>
    <row r="29" spans="1:21" x14ac:dyDescent="0.25">
      <c r="C29" t="s">
        <v>161</v>
      </c>
      <c r="G29">
        <f>IF(H29&lt;=Simulación!$F$27,1,0)</f>
        <v>1</v>
      </c>
      <c r="H29">
        <v>25</v>
      </c>
      <c r="I29">
        <f ca="1">IF(G29,IF(Simulación!$F$9,RANDBETWEEN(Simulación!$F$7,Simulación!$F$8),I28+Simulación!$H$9),"")</f>
        <v>7.2727272727272707</v>
      </c>
      <c r="J29" s="2">
        <f ca="1">IF(G29,ROUND(K29+L29,Simulación!$I$27),"")</f>
        <v>5.4</v>
      </c>
      <c r="K29" s="137">
        <f ca="1">IF(G29,Simulación!$F$17+Simulación!$F$18*I29+Simulación!$F$19*I29^2+Simulación!$F$20*I29^3,"")</f>
        <v>5.934797898663061</v>
      </c>
      <c r="L29" s="144">
        <f ca="1">IF(G29,'!I'!T29*Simulación!$I$30,"")</f>
        <v>-0.57453671804176198</v>
      </c>
      <c r="N29" s="11">
        <f t="shared" ca="1" si="7"/>
        <v>0.43841480479406569</v>
      </c>
      <c r="O29" s="11">
        <f t="shared" ca="1" si="7"/>
        <v>0.41942523248302999</v>
      </c>
      <c r="P29" s="11">
        <f t="shared" ca="1" si="1"/>
        <v>2.7546414599320799</v>
      </c>
      <c r="Q29" s="11">
        <f t="shared" ca="1" si="2"/>
        <v>0.75469089214519669</v>
      </c>
      <c r="R29" s="12">
        <f t="shared" ca="1" si="3"/>
        <v>-0.80449898397140718</v>
      </c>
      <c r="S29" s="12">
        <f t="shared" ca="1" si="4"/>
        <v>0.32782964620999477</v>
      </c>
      <c r="T29" s="4">
        <f t="shared" ca="1" si="5"/>
        <v>-1.149073436083524</v>
      </c>
      <c r="U29" s="4">
        <f t="shared" ca="1" si="6"/>
        <v>0.62425150199350232</v>
      </c>
    </row>
    <row r="30" spans="1:21" x14ac:dyDescent="0.25">
      <c r="C30" t="s">
        <v>162</v>
      </c>
      <c r="G30">
        <f>IF(H30&lt;=Simulación!$F$27,1,0)</f>
        <v>1</v>
      </c>
      <c r="H30">
        <v>26</v>
      </c>
      <c r="I30">
        <f ca="1">IF(G30,IF(Simulación!$F$9,RANDBETWEEN(Simulación!$F$7,Simulación!$F$8),I29+Simulación!$H$9),"")</f>
        <v>7.5757575757575735</v>
      </c>
      <c r="J30" s="2">
        <f ca="1">IF(G30,ROUND(K30+L30,Simulación!$I$27),"")</f>
        <v>5.9</v>
      </c>
      <c r="K30" s="137">
        <f ca="1">IF(G30,Simulación!$F$17+Simulación!$F$18*I30+Simulación!$F$19*I30^2+Simulación!$F$20*I30^3,"")</f>
        <v>6.1273729340364866</v>
      </c>
      <c r="L30" s="144">
        <f ca="1">IF(G30,'!I'!T30*Simulación!$I$30,"")</f>
        <v>-0.27502897763835282</v>
      </c>
      <c r="N30" s="11">
        <f t="shared" ca="1" si="7"/>
        <v>0.3447978180528487</v>
      </c>
      <c r="O30" s="11">
        <f t="shared" ca="1" si="7"/>
        <v>0.52187325356644376</v>
      </c>
      <c r="P30" s="11">
        <f t="shared" ca="1" si="1"/>
        <v>2.1664285843372393</v>
      </c>
      <c r="Q30" s="11">
        <f t="shared" ca="1" si="2"/>
        <v>0.56486992104730627</v>
      </c>
      <c r="R30" s="12">
        <f t="shared" ca="1" si="3"/>
        <v>-0.42165965390972815</v>
      </c>
      <c r="S30" s="12">
        <f t="shared" ca="1" si="4"/>
        <v>0.62215195676943302</v>
      </c>
      <c r="T30" s="4">
        <f t="shared" ca="1" si="5"/>
        <v>-0.55005795527670565</v>
      </c>
      <c r="U30" s="4">
        <f t="shared" ca="1" si="6"/>
        <v>1.0978195107296258</v>
      </c>
    </row>
    <row r="31" spans="1:21" x14ac:dyDescent="0.25">
      <c r="G31">
        <f>IF(H31&lt;=Simulación!$F$27,1,0)</f>
        <v>1</v>
      </c>
      <c r="H31">
        <v>27</v>
      </c>
      <c r="I31">
        <f ca="1">IF(G31,IF(Simulación!$F$9,RANDBETWEEN(Simulación!$F$7,Simulación!$F$8),I30+Simulación!$H$9),"")</f>
        <v>7.8787878787878762</v>
      </c>
      <c r="J31" s="2">
        <f ca="1">IF(G31,ROUND(K31+L31,Simulación!$I$27),"")</f>
        <v>6.9</v>
      </c>
      <c r="K31" s="137">
        <f ca="1">IF(G31,Simulación!$F$17+Simulación!$F$18*I31+Simulación!$F$19*I31^2+Simulación!$F$20*I31^3,"")</f>
        <v>6.3154546494639545</v>
      </c>
      <c r="L31" s="144">
        <f ca="1">IF(G31,'!I'!T31*Simulación!$I$30,"")</f>
        <v>0.5761695863720917</v>
      </c>
      <c r="N31" s="11">
        <f t="shared" ca="1" si="7"/>
        <v>0.8384011687952706</v>
      </c>
      <c r="O31" s="11">
        <f t="shared" ca="1" si="7"/>
        <v>0.15905358433780792</v>
      </c>
      <c r="P31" s="11">
        <f t="shared" ca="1" si="1"/>
        <v>5.2678299052966366</v>
      </c>
      <c r="Q31" s="11">
        <f t="shared" ca="1" si="2"/>
        <v>1.5969130788838592</v>
      </c>
      <c r="R31" s="12">
        <f t="shared" ca="1" si="3"/>
        <v>0.66636661064123826</v>
      </c>
      <c r="S31" s="12">
        <f t="shared" ca="1" si="4"/>
        <v>-1.073717196987348</v>
      </c>
      <c r="T31" s="4">
        <f t="shared" ca="1" si="5"/>
        <v>1.1523391727441834</v>
      </c>
      <c r="U31" s="4">
        <f t="shared" ca="1" si="6"/>
        <v>-1.6308536119265857</v>
      </c>
    </row>
    <row r="32" spans="1:21" x14ac:dyDescent="0.25">
      <c r="G32">
        <f>IF(H32&lt;=Simulación!$F$27,1,0)</f>
        <v>1</v>
      </c>
      <c r="H32">
        <v>28</v>
      </c>
      <c r="I32">
        <f ca="1">IF(G32,IF(Simulación!$F$9,RANDBETWEEN(Simulación!$F$7,Simulación!$F$8),I31+Simulación!$H$9),"")</f>
        <v>8.1818181818181799</v>
      </c>
      <c r="J32" s="2">
        <f ca="1">IF(G32,ROUND(K32+L32,Simulación!$I$27),"")</f>
        <v>6.7</v>
      </c>
      <c r="K32" s="137">
        <f ca="1">IF(G32,Simulación!$F$17+Simulación!$F$18*I32+Simulación!$F$19*I32^2+Simulación!$F$20*I32^3,"")</f>
        <v>6.4990295838169674</v>
      </c>
      <c r="L32" s="144">
        <f ca="1">IF(G32,'!I'!T32*Simulación!$I$30,"")</f>
        <v>0.18278794412015639</v>
      </c>
      <c r="N32" s="11">
        <f t="shared" ca="1" si="7"/>
        <v>0.2085103974540039</v>
      </c>
      <c r="O32" s="11">
        <f t="shared" ca="1" si="7"/>
        <v>0.62909193179070844</v>
      </c>
      <c r="P32" s="11">
        <f t="shared" ca="1" si="1"/>
        <v>1.3101094656771732</v>
      </c>
      <c r="Q32" s="11">
        <f t="shared" ca="1" si="2"/>
        <v>0.4025717693573555</v>
      </c>
      <c r="R32" s="12">
        <f t="shared" ca="1" si="3"/>
        <v>0.1635349837342103</v>
      </c>
      <c r="S32" s="12">
        <f t="shared" ca="1" si="4"/>
        <v>0.61304818607708733</v>
      </c>
      <c r="T32" s="4">
        <f t="shared" ca="1" si="5"/>
        <v>0.36557588824031279</v>
      </c>
      <c r="U32" s="4">
        <f t="shared" ca="1" si="6"/>
        <v>1.0831714381775663</v>
      </c>
    </row>
    <row r="33" spans="7:21" x14ac:dyDescent="0.25">
      <c r="G33">
        <f>IF(H33&lt;=Simulación!$F$27,1,0)</f>
        <v>1</v>
      </c>
      <c r="H33">
        <v>29</v>
      </c>
      <c r="I33">
        <f ca="1">IF(G33,IF(Simulación!$F$9,RANDBETWEEN(Simulación!$F$7,Simulación!$F$8),I32+Simulación!$H$9),"")</f>
        <v>8.4848484848484826</v>
      </c>
      <c r="J33" s="2">
        <f ca="1">IF(G33,ROUND(K33+L33,Simulación!$I$27),"")</f>
        <v>6.7</v>
      </c>
      <c r="K33" s="137">
        <f ca="1">IF(G33,Simulación!$F$17+Simulación!$F$18*I33+Simulación!$F$19*I33^2+Simulación!$F$20*I33^3,"")</f>
        <v>6.6780842759670298</v>
      </c>
      <c r="L33" s="144">
        <f ca="1">IF(G33,'!I'!T33*Simulación!$I$30,"")</f>
        <v>1.6078947185382324E-2</v>
      </c>
      <c r="N33" s="11">
        <f t="shared" ca="1" si="7"/>
        <v>0.26331834917804109</v>
      </c>
      <c r="O33" s="11">
        <f t="shared" ca="1" si="7"/>
        <v>0.66716476009111181</v>
      </c>
      <c r="P33" s="11">
        <f t="shared" ca="1" si="1"/>
        <v>1.6544779826662517</v>
      </c>
      <c r="Q33" s="11">
        <f t="shared" ca="1" si="2"/>
        <v>0.35153380274471407</v>
      </c>
      <c r="R33" s="12">
        <f t="shared" ca="1" si="3"/>
        <v>-4.9557207525354731E-2</v>
      </c>
      <c r="S33" s="12">
        <f t="shared" ca="1" si="4"/>
        <v>0.59082813569345449</v>
      </c>
      <c r="T33" s="4">
        <f t="shared" ca="1" si="5"/>
        <v>3.2157894370764648E-2</v>
      </c>
      <c r="U33" s="4">
        <f t="shared" ca="1" si="6"/>
        <v>1.0474191195912106</v>
      </c>
    </row>
    <row r="34" spans="7:21" x14ac:dyDescent="0.25">
      <c r="G34">
        <f>IF(H34&lt;=Simulación!$F$27,1,0)</f>
        <v>1</v>
      </c>
      <c r="H34">
        <v>30</v>
      </c>
      <c r="I34">
        <f ca="1">IF(G34,IF(Simulación!$F$9,RANDBETWEEN(Simulación!$F$7,Simulación!$F$8),I33+Simulación!$H$9),"")</f>
        <v>8.7878787878787854</v>
      </c>
      <c r="J34" s="2">
        <f ca="1">IF(G34,ROUND(K34+L34,Simulación!$I$27),"")</f>
        <v>6.7</v>
      </c>
      <c r="K34" s="137">
        <f ca="1">IF(G34,Simulación!$F$17+Simulación!$F$18*I34+Simulación!$F$19*I34^2+Simulación!$F$20*I34^3,"")</f>
        <v>6.8526052647856455</v>
      </c>
      <c r="L34" s="144">
        <f ca="1">IF(G34,'!I'!T34*Simulación!$I$30,"")</f>
        <v>-0.14949959929836615</v>
      </c>
      <c r="N34" s="11">
        <f t="shared" ca="1" si="7"/>
        <v>0.65511811822641641</v>
      </c>
      <c r="O34" s="11">
        <f t="shared" ca="1" si="7"/>
        <v>0.77944798439915886</v>
      </c>
      <c r="P34" s="11">
        <f t="shared" ca="1" si="1"/>
        <v>4.1162285349073588</v>
      </c>
      <c r="Q34" s="11">
        <f t="shared" ca="1" si="2"/>
        <v>0.21642572334197557</v>
      </c>
      <c r="R34" s="12">
        <f t="shared" ca="1" si="3"/>
        <v>-0.26120442479942058</v>
      </c>
      <c r="S34" s="12">
        <f t="shared" ca="1" si="4"/>
        <v>-0.38496489685058227</v>
      </c>
      <c r="T34" s="4">
        <f t="shared" ca="1" si="5"/>
        <v>-0.2989991985967323</v>
      </c>
      <c r="U34" s="4">
        <f t="shared" ca="1" si="6"/>
        <v>-0.52264317871743582</v>
      </c>
    </row>
    <row r="35" spans="7:21" x14ac:dyDescent="0.25">
      <c r="G35">
        <f>IF(H35&lt;=Simulación!$F$27,1,0)</f>
        <v>1</v>
      </c>
      <c r="H35">
        <v>31</v>
      </c>
      <c r="I35">
        <f ca="1">IF(G35,IF(Simulación!$F$9,RANDBETWEEN(Simulación!$F$7,Simulación!$F$8),I34+Simulación!$H$9),"")</f>
        <v>9.0909090909090882</v>
      </c>
      <c r="J35" s="2">
        <f ca="1">IF(G35,ROUND(K35+L35,Simulación!$I$27),"")</f>
        <v>6.7</v>
      </c>
      <c r="K35" s="137">
        <f ca="1">IF(G35,Simulación!$F$17+Simulación!$F$18*I35+Simulación!$F$19*I35^2+Simulación!$F$20*I35^3,"")</f>
        <v>7.0225790891443225</v>
      </c>
      <c r="L35" s="144">
        <f ca="1">IF(G35,'!I'!T35*Simulación!$I$30,"")</f>
        <v>-0.28659047468570675</v>
      </c>
      <c r="N35" s="11">
        <f t="shared" ca="1" si="7"/>
        <v>0.65127962598226563</v>
      </c>
      <c r="O35" s="11">
        <f t="shared" ca="1" si="7"/>
        <v>0.52253494362204922</v>
      </c>
      <c r="P35" s="11">
        <f t="shared" ca="1" si="1"/>
        <v>4.0921105768371877</v>
      </c>
      <c r="Q35" s="11">
        <f t="shared" ca="1" si="2"/>
        <v>0.56376932310446204</v>
      </c>
      <c r="R35" s="12">
        <f t="shared" ca="1" si="3"/>
        <v>-0.43643788895018948</v>
      </c>
      <c r="S35" s="12">
        <f t="shared" ca="1" si="4"/>
        <v>-0.61097568870877683</v>
      </c>
      <c r="T35" s="4">
        <f t="shared" ca="1" si="5"/>
        <v>-0.57318094937141351</v>
      </c>
      <c r="U35" s="4">
        <f t="shared" ca="1" si="6"/>
        <v>-0.88629716216747634</v>
      </c>
    </row>
    <row r="36" spans="7:21" x14ac:dyDescent="0.25">
      <c r="G36">
        <f>IF(H36&lt;=Simulación!$F$27,1,0)</f>
        <v>1</v>
      </c>
      <c r="H36">
        <v>32</v>
      </c>
      <c r="I36">
        <f ca="1">IF(G36,IF(Simulación!$F$9,RANDBETWEEN(Simulación!$F$7,Simulación!$F$8),I35+Simulación!$H$9),"")</f>
        <v>9.3939393939393909</v>
      </c>
      <c r="J36" s="2">
        <f ca="1">IF(G36,ROUND(K36+L36,Simulación!$I$27),"")</f>
        <v>6.9</v>
      </c>
      <c r="K36" s="137">
        <f ca="1">IF(G36,Simulación!$F$17+Simulación!$F$18*I36+Simulación!$F$19*I36^2+Simulación!$F$20*I36^3,"")</f>
        <v>7.1879922879145628</v>
      </c>
      <c r="L36" s="144">
        <f ca="1">IF(G36,'!I'!T36*Simulación!$I$30,"")</f>
        <v>-0.29814116986954003</v>
      </c>
      <c r="N36" s="11">
        <f t="shared" ca="1" si="7"/>
        <v>0.60387819221813321</v>
      </c>
      <c r="O36" s="11">
        <f t="shared" ca="1" si="7"/>
        <v>0.68979903549671295</v>
      </c>
      <c r="P36" s="11">
        <f t="shared" ca="1" si="1"/>
        <v>3.7942785846711446</v>
      </c>
      <c r="Q36" s="11">
        <f t="shared" ca="1" si="2"/>
        <v>0.3225548344305823</v>
      </c>
      <c r="R36" s="12">
        <f t="shared" ca="1" si="3"/>
        <v>-0.45120231674083455</v>
      </c>
      <c r="S36" s="12">
        <f t="shared" ca="1" si="4"/>
        <v>-0.34492217063895153</v>
      </c>
      <c r="T36" s="4">
        <f t="shared" ca="1" si="5"/>
        <v>-0.59628233973908007</v>
      </c>
      <c r="U36" s="4">
        <f t="shared" ca="1" si="6"/>
        <v>-0.45821396816807719</v>
      </c>
    </row>
    <row r="37" spans="7:21" x14ac:dyDescent="0.25">
      <c r="G37">
        <f>IF(H37&lt;=Simulación!$F$27,1,0)</f>
        <v>1</v>
      </c>
      <c r="H37">
        <v>33</v>
      </c>
      <c r="I37">
        <f ca="1">IF(G37,IF(Simulación!$F$9,RANDBETWEEN(Simulación!$F$7,Simulación!$F$8),I36+Simulación!$H$9),"")</f>
        <v>9.6969696969696937</v>
      </c>
      <c r="J37" s="2">
        <f ca="1">IF(G37,ROUND(K37+L37,Simulación!$I$27),"")</f>
        <v>7.5</v>
      </c>
      <c r="K37" s="137">
        <f ca="1">IF(G37,Simulación!$F$17+Simulación!$F$18*I37+Simulación!$F$19*I37^2+Simulación!$F$20*I37^3,"")</f>
        <v>7.3488313999678718</v>
      </c>
      <c r="L37" s="144">
        <f ca="1">IF(G37,'!I'!T37*Simulación!$I$30,"")</f>
        <v>0.19434814640733339</v>
      </c>
      <c r="N37" s="11">
        <f t="shared" ca="1" si="7"/>
        <v>0.82768625725060763</v>
      </c>
      <c r="O37" s="11">
        <f t="shared" ca="1" si="7"/>
        <v>0.84667087489165282</v>
      </c>
      <c r="P37" s="11">
        <f t="shared" ca="1" si="1"/>
        <v>5.2005061305114815</v>
      </c>
      <c r="Q37" s="11">
        <f t="shared" ca="1" si="2"/>
        <v>0.1445707590238231</v>
      </c>
      <c r="R37" s="12">
        <f t="shared" ca="1" si="3"/>
        <v>0.17831156377531146</v>
      </c>
      <c r="S37" s="12">
        <f t="shared" ca="1" si="4"/>
        <v>-0.33582100179682944</v>
      </c>
      <c r="T37" s="4">
        <f t="shared" ca="1" si="5"/>
        <v>0.38869629281466678</v>
      </c>
      <c r="U37" s="4">
        <f t="shared" ca="1" si="6"/>
        <v>-0.44357008202318166</v>
      </c>
    </row>
    <row r="38" spans="7:21" x14ac:dyDescent="0.25">
      <c r="G38">
        <f>IF(H38&lt;=Simulación!$F$27,1,0)</f>
        <v>1</v>
      </c>
      <c r="H38">
        <v>34</v>
      </c>
      <c r="I38">
        <f ca="1">IF(G38,IF(Simulación!$F$9,RANDBETWEEN(Simulación!$F$7,Simulación!$F$8),I37+Simulación!$H$9),"")</f>
        <v>9.9999999999999964</v>
      </c>
      <c r="J38" s="2">
        <f ca="1">IF(G38,ROUND(K38+L38,Simulación!$I$27),"")</f>
        <v>7.2</v>
      </c>
      <c r="K38" s="137">
        <f ca="1">IF(G38,Simulación!$F$17+Simulación!$F$18*I38+Simulación!$F$19*I38^2+Simulación!$F$20*I38^3,"")</f>
        <v>7.5050829641757559</v>
      </c>
      <c r="L38" s="144">
        <f ca="1">IF(G38,'!I'!T38*Simulación!$I$30,"")</f>
        <v>-0.29453095471397267</v>
      </c>
      <c r="N38" s="11">
        <f t="shared" ca="1" si="7"/>
        <v>0.31222544956896359</v>
      </c>
      <c r="O38" s="11">
        <f t="shared" ca="1" si="7"/>
        <v>0.205758659891361</v>
      </c>
      <c r="P38" s="11">
        <f t="shared" ca="1" si="1"/>
        <v>1.9617703572592529</v>
      </c>
      <c r="Q38" s="11">
        <f t="shared" ca="1" si="2"/>
        <v>1.373283754623742</v>
      </c>
      <c r="R38" s="12">
        <f t="shared" ca="1" si="3"/>
        <v>-0.44658763683415059</v>
      </c>
      <c r="S38" s="12">
        <f t="shared" ca="1" si="4"/>
        <v>1.083440463177664</v>
      </c>
      <c r="T38" s="4">
        <f t="shared" ca="1" si="5"/>
        <v>-0.58906190942794534</v>
      </c>
      <c r="U38" s="4">
        <f t="shared" ca="1" si="6"/>
        <v>1.8400380636398044</v>
      </c>
    </row>
    <row r="39" spans="7:21" x14ac:dyDescent="0.25">
      <c r="G39">
        <f>IF(H39&lt;=Simulación!$F$27,1,0)</f>
        <v>1</v>
      </c>
      <c r="H39">
        <v>35</v>
      </c>
      <c r="I39">
        <f ca="1">IF(G39,IF(Simulación!$F$9,RANDBETWEEN(Simulación!$F$7,Simulación!$F$8),I38+Simulación!$H$9),"")</f>
        <v>10.303030303030299</v>
      </c>
      <c r="J39" s="2">
        <f ca="1">IF(G39,ROUND(K39+L39,Simulación!$I$27),"")</f>
        <v>7.6</v>
      </c>
      <c r="K39" s="137">
        <f ca="1">IF(G39,Simulación!$F$17+Simulación!$F$18*I39+Simulación!$F$19*I39^2+Simulación!$F$20*I39^3,"")</f>
        <v>7.6567335194097206</v>
      </c>
      <c r="L39" s="144">
        <f ca="1">IF(G39,'!I'!T39*Simulación!$I$30,"")</f>
        <v>-0.10198605617422905</v>
      </c>
      <c r="N39" s="11">
        <f t="shared" ca="1" si="7"/>
        <v>0.34514221758696073</v>
      </c>
      <c r="O39" s="11">
        <f t="shared" ca="1" si="7"/>
        <v>0.86410115514255903</v>
      </c>
      <c r="P39" s="11">
        <f t="shared" ca="1" si="1"/>
        <v>2.1685925104297716</v>
      </c>
      <c r="Q39" s="11">
        <f t="shared" ca="1" si="2"/>
        <v>0.12687082858676729</v>
      </c>
      <c r="R39" s="12">
        <f t="shared" ca="1" si="3"/>
        <v>-0.20047125979339761</v>
      </c>
      <c r="S39" s="12">
        <f t="shared" ca="1" si="4"/>
        <v>0.29441824431175356</v>
      </c>
      <c r="T39" s="4">
        <f t="shared" ca="1" si="5"/>
        <v>-0.20397211234845811</v>
      </c>
      <c r="U39" s="4">
        <f t="shared" ca="1" si="6"/>
        <v>0.57049216911806577</v>
      </c>
    </row>
    <row r="40" spans="7:21" x14ac:dyDescent="0.25">
      <c r="G40">
        <f>IF(H40&lt;=Simulación!$F$27,1,0)</f>
        <v>1</v>
      </c>
      <c r="H40">
        <v>36</v>
      </c>
      <c r="I40">
        <f ca="1">IF(G40,IF(Simulación!$F$9,RANDBETWEEN(Simulación!$F$7,Simulación!$F$8),I39+Simulación!$H$9),"")</f>
        <v>10.606060606060602</v>
      </c>
      <c r="J40" s="2">
        <f ca="1">IF(G40,ROUND(K40+L40,Simulación!$I$27),"")</f>
        <v>8.1</v>
      </c>
      <c r="K40" s="137">
        <f ca="1">IF(G40,Simulación!$F$17+Simulación!$F$18*I40+Simulación!$F$19*I40^2+Simulación!$F$20*I40^3,"")</f>
        <v>7.8037696045412686</v>
      </c>
      <c r="L40" s="144">
        <f ca="1">IF(G40,'!I'!T40*Simulación!$I$30,"")</f>
        <v>0.32098783285022725</v>
      </c>
      <c r="N40" s="11">
        <f t="shared" ca="1" si="7"/>
        <v>0.17709158677696768</v>
      </c>
      <c r="O40" s="11">
        <f t="shared" ca="1" si="7"/>
        <v>0.50599064147387773</v>
      </c>
      <c r="P40" s="11">
        <f t="shared" ca="1" si="1"/>
        <v>1.112699256062162</v>
      </c>
      <c r="Q40" s="11">
        <f t="shared" ca="1" si="2"/>
        <v>0.59171503111818624</v>
      </c>
      <c r="R40" s="12">
        <f t="shared" ca="1" si="3"/>
        <v>0.34018602034767564</v>
      </c>
      <c r="S40" s="12">
        <f t="shared" ca="1" si="4"/>
        <v>0.68991920010838736</v>
      </c>
      <c r="T40" s="4">
        <f t="shared" ca="1" si="5"/>
        <v>0.6419756657004545</v>
      </c>
      <c r="U40" s="4">
        <f t="shared" ca="1" si="6"/>
        <v>1.2068577906499103</v>
      </c>
    </row>
    <row r="41" spans="7:21" x14ac:dyDescent="0.25">
      <c r="G41">
        <f>IF(H41&lt;=Simulación!$F$27,1,0)</f>
        <v>1</v>
      </c>
      <c r="H41">
        <v>37</v>
      </c>
      <c r="I41">
        <f ca="1">IF(G41,IF(Simulación!$F$9,RANDBETWEEN(Simulación!$F$7,Simulación!$F$8),I40+Simulación!$H$9),"")</f>
        <v>10.909090909090905</v>
      </c>
      <c r="J41" s="2">
        <f ca="1">IF(G41,ROUND(K41+L41,Simulación!$I$27),"")</f>
        <v>7.1</v>
      </c>
      <c r="K41" s="137">
        <f ca="1">IF(G41,Simulación!$F$17+Simulación!$F$18*I41+Simulación!$F$19*I41^2+Simulación!$F$20*I41^3,"")</f>
        <v>7.9461777584419044</v>
      </c>
      <c r="L41" s="144">
        <f ca="1">IF(G41,'!I'!T41*Simulación!$I$30,"")</f>
        <v>-0.86408025351453244</v>
      </c>
      <c r="N41" s="11">
        <f t="shared" ca="1" si="7"/>
        <v>0.49655310530995955</v>
      </c>
      <c r="O41" s="11">
        <f t="shared" ca="1" si="7"/>
        <v>0.20409466618233962</v>
      </c>
      <c r="P41" s="11">
        <f t="shared" ca="1" si="1"/>
        <v>3.1199351755179356</v>
      </c>
      <c r="Q41" s="11">
        <f t="shared" ca="1" si="2"/>
        <v>1.380336690007802</v>
      </c>
      <c r="R41" s="12">
        <f t="shared" ca="1" si="3"/>
        <v>-1.1746017833006752</v>
      </c>
      <c r="S41" s="12">
        <f t="shared" ca="1" si="4"/>
        <v>2.5442890454416348E-2</v>
      </c>
      <c r="T41" s="4">
        <f t="shared" ca="1" si="5"/>
        <v>-1.7281605070290649</v>
      </c>
      <c r="U41" s="4">
        <f t="shared" ca="1" si="6"/>
        <v>0.13770770747396827</v>
      </c>
    </row>
    <row r="42" spans="7:21" x14ac:dyDescent="0.25">
      <c r="G42">
        <f>IF(H42&lt;=Simulación!$F$27,1,0)</f>
        <v>1</v>
      </c>
      <c r="H42">
        <v>38</v>
      </c>
      <c r="I42">
        <f ca="1">IF(G42,IF(Simulación!$F$9,RANDBETWEEN(Simulación!$F$7,Simulación!$F$8),I41+Simulación!$H$9),"")</f>
        <v>11.212121212121207</v>
      </c>
      <c r="J42" s="2">
        <f ca="1">IF(G42,ROUND(K42+L42,Simulación!$I$27),"")</f>
        <v>8.8000000000000007</v>
      </c>
      <c r="K42" s="137">
        <f ca="1">IF(G42,Simulación!$F$17+Simulación!$F$18*I42+Simulación!$F$19*I42^2+Simulación!$F$20*I42^3,"")</f>
        <v>8.0839445199831328</v>
      </c>
      <c r="L42" s="144">
        <f ca="1">IF(G42,'!I'!T42*Simulación!$I$30,"")</f>
        <v>0.67070716450831946</v>
      </c>
      <c r="N42" s="11">
        <f t="shared" ca="1" si="7"/>
        <v>0.97833296148669624</v>
      </c>
      <c r="O42" s="11">
        <f t="shared" ca="1" si="7"/>
        <v>0.48343500856958832</v>
      </c>
      <c r="P42" s="11">
        <f t="shared" ca="1" si="1"/>
        <v>6.1470472891427015</v>
      </c>
      <c r="Q42" s="11">
        <f t="shared" ca="1" si="2"/>
        <v>0.63132380558917967</v>
      </c>
      <c r="R42" s="12">
        <f t="shared" ca="1" si="3"/>
        <v>0.78720723743298282</v>
      </c>
      <c r="S42" s="12">
        <f t="shared" ca="1" si="4"/>
        <v>-0.10783585174843754</v>
      </c>
      <c r="T42" s="4">
        <f t="shared" ca="1" si="5"/>
        <v>1.3414143290166389</v>
      </c>
      <c r="U42" s="4">
        <f t="shared" ca="1" si="6"/>
        <v>-7.6739333363305628E-2</v>
      </c>
    </row>
    <row r="43" spans="7:21" x14ac:dyDescent="0.25">
      <c r="G43">
        <f>IF(H43&lt;=Simulación!$F$27,1,0)</f>
        <v>1</v>
      </c>
      <c r="H43">
        <v>39</v>
      </c>
      <c r="I43">
        <f ca="1">IF(G43,IF(Simulación!$F$9,RANDBETWEEN(Simulación!$F$7,Simulación!$F$8),I42+Simulación!$H$9),"")</f>
        <v>11.51515151515151</v>
      </c>
      <c r="J43" s="2">
        <f ca="1">IF(G43,ROUND(K43+L43,Simulación!$I$27),"")</f>
        <v>8</v>
      </c>
      <c r="K43" s="137">
        <f ca="1">IF(G43,Simulación!$F$17+Simulación!$F$18*I43+Simulación!$F$19*I43^2+Simulación!$F$20*I43^3,"")</f>
        <v>8.2170564280364644</v>
      </c>
      <c r="L43" s="144">
        <f ca="1">IF(G43,'!I'!T43*Simulación!$I$30,"")</f>
        <v>-0.20478301134042332</v>
      </c>
      <c r="N43" s="11">
        <f t="shared" ca="1" si="7"/>
        <v>0.35240781808812371</v>
      </c>
      <c r="O43" s="11">
        <f t="shared" ca="1" si="7"/>
        <v>0.70308803575255241</v>
      </c>
      <c r="P43" s="11">
        <f t="shared" ca="1" si="1"/>
        <v>2.2142436247465151</v>
      </c>
      <c r="Q43" s="11">
        <f t="shared" ca="1" si="2"/>
        <v>0.30598058453280697</v>
      </c>
      <c r="R43" s="12">
        <f t="shared" ca="1" si="3"/>
        <v>-0.3318692577055688</v>
      </c>
      <c r="S43" s="12">
        <f t="shared" ca="1" si="4"/>
        <v>0.44254195317818379</v>
      </c>
      <c r="T43" s="4">
        <f t="shared" ca="1" si="5"/>
        <v>-0.40956602268084663</v>
      </c>
      <c r="U43" s="4">
        <f t="shared" ca="1" si="6"/>
        <v>0.8088249333626526</v>
      </c>
    </row>
    <row r="44" spans="7:21" x14ac:dyDescent="0.25">
      <c r="G44">
        <f>IF(H44&lt;=Simulación!$F$27,1,0)</f>
        <v>1</v>
      </c>
      <c r="H44">
        <v>40</v>
      </c>
      <c r="I44">
        <f ca="1">IF(G44,IF(Simulación!$F$9,RANDBETWEEN(Simulación!$F$7,Simulación!$F$8),I43+Simulación!$H$9),"")</f>
        <v>11.818181818181813</v>
      </c>
      <c r="J44" s="2">
        <f ca="1">IF(G44,ROUND(K44+L44,Simulación!$I$27),"")</f>
        <v>8.1999999999999993</v>
      </c>
      <c r="K44" s="137">
        <f ca="1">IF(G44,Simulación!$F$17+Simulación!$F$18*I44+Simulación!$F$19*I44^2+Simulación!$F$20*I44^3,"")</f>
        <v>8.3455000214733968</v>
      </c>
      <c r="L44" s="144">
        <f ca="1">IF(G44,'!I'!T44*Simulación!$I$30,"")</f>
        <v>-0.12465889498438545</v>
      </c>
      <c r="N44" s="11">
        <f t="shared" ca="1" si="7"/>
        <v>0.29705010851777502</v>
      </c>
      <c r="O44" s="11">
        <f t="shared" ca="1" si="7"/>
        <v>0.48961710578864837</v>
      </c>
      <c r="P44" s="11">
        <f t="shared" ca="1" si="1"/>
        <v>1.8664208773349857</v>
      </c>
      <c r="Q44" s="11">
        <f t="shared" ca="1" si="2"/>
        <v>0.62028683523869876</v>
      </c>
      <c r="R44" s="12">
        <f t="shared" ca="1" si="3"/>
        <v>-0.22945232855971892</v>
      </c>
      <c r="S44" s="12">
        <f t="shared" ca="1" si="4"/>
        <v>0.75341785494984226</v>
      </c>
      <c r="T44" s="4">
        <f t="shared" ca="1" si="5"/>
        <v>-0.24931778996877091</v>
      </c>
      <c r="U44" s="4">
        <f t="shared" ca="1" si="6"/>
        <v>1.3090278622069469</v>
      </c>
    </row>
    <row r="45" spans="7:21" x14ac:dyDescent="0.25">
      <c r="G45">
        <f>IF(H45&lt;=Simulación!$F$27,1,0)</f>
        <v>1</v>
      </c>
      <c r="H45">
        <v>41</v>
      </c>
      <c r="I45">
        <f ca="1">IF(G45,IF(Simulación!$F$9,RANDBETWEEN(Simulación!$F$7,Simulación!$F$8),I44+Simulación!$H$9),"")</f>
        <v>12.121212121212116</v>
      </c>
      <c r="J45" s="2">
        <f ca="1">IF(G45,ROUND(K45+L45,Simulación!$I$27),"")</f>
        <v>8.1999999999999993</v>
      </c>
      <c r="K45" s="137">
        <f ca="1">IF(G45,Simulación!$F$17+Simulación!$F$18*I45+Simulación!$F$19*I45^2+Simulación!$F$20*I45^3,"")</f>
        <v>8.4692618391654388</v>
      </c>
      <c r="L45" s="144">
        <f ca="1">IF(G45,'!I'!T45*Simulación!$I$30,"")</f>
        <v>-0.27670467232031781</v>
      </c>
      <c r="N45" s="11">
        <f t="shared" ref="N45:O64" ca="1" si="8">RAND()</f>
        <v>0.3246462541085704</v>
      </c>
      <c r="O45" s="11">
        <f t="shared" ca="1" si="8"/>
        <v>0.36346062469801332</v>
      </c>
      <c r="P45" s="11">
        <f t="shared" ca="1" si="1"/>
        <v>2.0398125738458601</v>
      </c>
      <c r="Q45" s="11">
        <f t="shared" ca="1" si="2"/>
        <v>0.87908526260921482</v>
      </c>
      <c r="R45" s="12">
        <f t="shared" ca="1" si="3"/>
        <v>-0.4238015746112343</v>
      </c>
      <c r="S45" s="12">
        <f t="shared" ca="1" si="4"/>
        <v>0.83634770757517662</v>
      </c>
      <c r="T45" s="4">
        <f t="shared" ca="1" si="5"/>
        <v>-0.55340934464063563</v>
      </c>
      <c r="U45" s="4">
        <f t="shared" ca="1" si="6"/>
        <v>1.4424629561959521</v>
      </c>
    </row>
    <row r="46" spans="7:21" x14ac:dyDescent="0.25">
      <c r="G46">
        <f>IF(H46&lt;=Simulación!$F$27,1,0)</f>
        <v>1</v>
      </c>
      <c r="H46">
        <v>42</v>
      </c>
      <c r="I46">
        <f ca="1">IF(G46,IF(Simulación!$F$9,RANDBETWEEN(Simulación!$F$7,Simulación!$F$8),I45+Simulación!$H$9),"")</f>
        <v>12.424242424242419</v>
      </c>
      <c r="J46" s="2">
        <f ca="1">IF(G46,ROUND(K46+L46,Simulación!$I$27),"")</f>
        <v>9.8000000000000007</v>
      </c>
      <c r="K46" s="137">
        <f ca="1">IF(G46,Simulación!$F$17+Simulación!$F$18*I46+Simulación!$F$19*I46^2+Simulación!$F$20*I46^3,"")</f>
        <v>8.5883284199840944</v>
      </c>
      <c r="L46" s="144">
        <f ca="1">IF(G46,'!I'!T46*Simulación!$I$30,"")</f>
        <v>1.1685007813631449</v>
      </c>
      <c r="N46" s="11">
        <f t="shared" ca="1" si="8"/>
        <v>0.99700644683911643</v>
      </c>
      <c r="O46" s="11">
        <f t="shared" ca="1" si="8"/>
        <v>9.6931202979248066E-2</v>
      </c>
      <c r="P46" s="11">
        <f t="shared" ca="1" si="1"/>
        <v>6.2643762579428612</v>
      </c>
      <c r="Q46" s="11">
        <f t="shared" ca="1" si="2"/>
        <v>2.0270727947047473</v>
      </c>
      <c r="R46" s="12">
        <f t="shared" ca="1" si="3"/>
        <v>1.4235012261258784</v>
      </c>
      <c r="S46" s="12">
        <f t="shared" ca="1" si="4"/>
        <v>-2.6777862552266659E-2</v>
      </c>
      <c r="T46" s="4">
        <f t="shared" ca="1" si="5"/>
        <v>2.3370015627262899</v>
      </c>
      <c r="U46" s="4">
        <f t="shared" ca="1" si="6"/>
        <v>5.3683910674229632E-2</v>
      </c>
    </row>
    <row r="47" spans="7:21" x14ac:dyDescent="0.25">
      <c r="G47">
        <f>IF(H47&lt;=Simulación!$F$27,1,0)</f>
        <v>1</v>
      </c>
      <c r="H47">
        <v>43</v>
      </c>
      <c r="I47">
        <f ca="1">IF(G47,IF(Simulación!$F$9,RANDBETWEEN(Simulación!$F$7,Simulación!$F$8),I46+Simulación!$H$9),"")</f>
        <v>12.727272727272721</v>
      </c>
      <c r="J47" s="2">
        <f ca="1">IF(G47,ROUND(K47+L47,Simulación!$I$27),"")</f>
        <v>9.3000000000000007</v>
      </c>
      <c r="K47" s="137">
        <f ca="1">IF(G47,Simulación!$F$17+Simulación!$F$18*I47+Simulación!$F$19*I47^2+Simulación!$F$20*I47^3,"")</f>
        <v>8.7026863028008652</v>
      </c>
      <c r="L47" s="144">
        <f ca="1">IF(G47,'!I'!T47*Simulación!$I$30,"")</f>
        <v>0.57014353018690433</v>
      </c>
      <c r="N47" s="11">
        <f t="shared" ca="1" si="8"/>
        <v>8.5831923193883108E-3</v>
      </c>
      <c r="O47" s="11">
        <f t="shared" ca="1" si="8"/>
        <v>0.60596674848673249</v>
      </c>
      <c r="P47" s="11">
        <f t="shared" ca="1" si="1"/>
        <v>5.3929787869877309E-2</v>
      </c>
      <c r="Q47" s="11">
        <f t="shared" ca="1" si="2"/>
        <v>0.43510241287182505</v>
      </c>
      <c r="R47" s="12">
        <f t="shared" ca="1" si="3"/>
        <v>0.65866393387654476</v>
      </c>
      <c r="S47" s="12">
        <f t="shared" ca="1" si="4"/>
        <v>3.5556083615882916E-2</v>
      </c>
      <c r="T47" s="4">
        <f t="shared" ca="1" si="5"/>
        <v>1.1402870603738087</v>
      </c>
      <c r="U47" s="4">
        <f t="shared" ca="1" si="6"/>
        <v>0.15397995247753657</v>
      </c>
    </row>
    <row r="48" spans="7:21" x14ac:dyDescent="0.25">
      <c r="G48">
        <f>IF(H48&lt;=Simulación!$F$27,1,0)</f>
        <v>1</v>
      </c>
      <c r="H48">
        <v>44</v>
      </c>
      <c r="I48">
        <f ca="1">IF(G48,IF(Simulación!$F$9,RANDBETWEEN(Simulación!$F$7,Simulación!$F$8),I47+Simulación!$H$9),"")</f>
        <v>13.030303030303024</v>
      </c>
      <c r="J48" s="2">
        <f ca="1">IF(G48,ROUND(K48+L48,Simulación!$I$27),"")</f>
        <v>8.8000000000000007</v>
      </c>
      <c r="K48" s="137">
        <f ca="1">IF(G48,Simulación!$F$17+Simulación!$F$18*I48+Simulación!$F$19*I48^2+Simulación!$F$20*I48^3,"")</f>
        <v>8.8123220264872639</v>
      </c>
      <c r="L48" s="144">
        <f ca="1">IF(G48,'!I'!T48*Simulación!$I$30,"")</f>
        <v>2.5677600774720206E-2</v>
      </c>
      <c r="N48" s="11">
        <f t="shared" ca="1" si="8"/>
        <v>0.3355995621517559</v>
      </c>
      <c r="O48" s="11">
        <f t="shared" ca="1" si="8"/>
        <v>0.9939188865106181</v>
      </c>
      <c r="P48" s="11">
        <f t="shared" ca="1" si="1"/>
        <v>2.1086342380078151</v>
      </c>
      <c r="Q48" s="11">
        <f t="shared" ca="1" si="2"/>
        <v>5.2981136565741068E-3</v>
      </c>
      <c r="R48" s="12">
        <f t="shared" ca="1" si="3"/>
        <v>-3.7287934935982883E-2</v>
      </c>
      <c r="S48" s="12">
        <f t="shared" ca="1" si="4"/>
        <v>6.2511787406728456E-2</v>
      </c>
      <c r="T48" s="4">
        <f t="shared" ca="1" si="5"/>
        <v>5.1355201549440413E-2</v>
      </c>
      <c r="U48" s="4">
        <f t="shared" ca="1" si="6"/>
        <v>0.19735199227991351</v>
      </c>
    </row>
    <row r="49" spans="7:21" x14ac:dyDescent="0.25">
      <c r="G49">
        <f>IF(H49&lt;=Simulación!$F$27,1,0)</f>
        <v>1</v>
      </c>
      <c r="H49">
        <v>45</v>
      </c>
      <c r="I49">
        <f ca="1">IF(G49,IF(Simulación!$F$9,RANDBETWEEN(Simulación!$F$7,Simulación!$F$8),I48+Simulación!$H$9),"")</f>
        <v>13.333333333333327</v>
      </c>
      <c r="J49" s="2">
        <f ca="1">IF(G49,ROUND(K49+L49,Simulación!$I$27),"")</f>
        <v>8.4</v>
      </c>
      <c r="K49" s="137">
        <f ca="1">IF(G49,Simulación!$F$17+Simulación!$F$18*I49+Simulación!$F$19*I49^2+Simulación!$F$20*I49^3,"")</f>
        <v>8.9172221299147907</v>
      </c>
      <c r="L49" s="144">
        <f ca="1">IF(G49,'!I'!T49*Simulación!$I$30,"")</f>
        <v>-0.53033924896027651</v>
      </c>
      <c r="N49" s="11">
        <f t="shared" ca="1" si="8"/>
        <v>0.49033166819083163</v>
      </c>
      <c r="O49" s="11">
        <f t="shared" ca="1" si="8"/>
        <v>0.52385330751226666</v>
      </c>
      <c r="P49" s="11">
        <f t="shared" ca="1" si="1"/>
        <v>3.0808447332214892</v>
      </c>
      <c r="Q49" s="11">
        <f t="shared" ca="1" si="2"/>
        <v>0.56158061938000747</v>
      </c>
      <c r="R49" s="12">
        <f t="shared" ca="1" si="3"/>
        <v>-0.74800451931821565</v>
      </c>
      <c r="S49" s="12">
        <f t="shared" ca="1" si="4"/>
        <v>4.5495697154044543E-2</v>
      </c>
      <c r="T49" s="4">
        <f t="shared" ca="1" si="5"/>
        <v>-1.060678497920553</v>
      </c>
      <c r="U49" s="4">
        <f t="shared" ca="1" si="6"/>
        <v>0.16997290585550764</v>
      </c>
    </row>
    <row r="50" spans="7:21" x14ac:dyDescent="0.25">
      <c r="G50">
        <f>IF(H50&lt;=Simulación!$F$27,1,0)</f>
        <v>1</v>
      </c>
      <c r="H50">
        <v>46</v>
      </c>
      <c r="I50">
        <f ca="1">IF(G50,IF(Simulación!$F$9,RANDBETWEEN(Simulación!$F$7,Simulación!$F$8),I49+Simulación!$H$9),"")</f>
        <v>13.63636363636363</v>
      </c>
      <c r="J50" s="2">
        <f ca="1">IF(G50,ROUND(K50+L50,Simulación!$I$27),"")</f>
        <v>8.6</v>
      </c>
      <c r="K50" s="137">
        <f ca="1">IF(G50,Simulación!$F$17+Simulación!$F$18*I50+Simulación!$F$19*I50^2+Simulación!$F$20*I50^3,"")</f>
        <v>9.0173731519549509</v>
      </c>
      <c r="L50" s="144">
        <f ca="1">IF(G50,'!I'!T50*Simulación!$I$30,"")</f>
        <v>-0.3949856368294975</v>
      </c>
      <c r="N50" s="11">
        <f t="shared" ca="1" si="8"/>
        <v>0.63429147306889688</v>
      </c>
      <c r="O50" s="11">
        <f t="shared" ca="1" si="8"/>
        <v>0.42246537354922553</v>
      </c>
      <c r="P50" s="11">
        <f t="shared" ca="1" si="1"/>
        <v>3.9853708640557892</v>
      </c>
      <c r="Q50" s="11">
        <f t="shared" ca="1" si="2"/>
        <v>0.74841776250675018</v>
      </c>
      <c r="R50" s="12">
        <f t="shared" ca="1" si="3"/>
        <v>-0.57499167457576983</v>
      </c>
      <c r="S50" s="12">
        <f t="shared" ca="1" si="4"/>
        <v>-0.64637631196950751</v>
      </c>
      <c r="T50" s="4">
        <f t="shared" ca="1" si="5"/>
        <v>-0.789971273658995</v>
      </c>
      <c r="U50" s="4">
        <f t="shared" ca="1" si="6"/>
        <v>-0.94325717526922292</v>
      </c>
    </row>
    <row r="51" spans="7:21" x14ac:dyDescent="0.25">
      <c r="G51">
        <f>IF(H51&lt;=Simulación!$F$27,1,0)</f>
        <v>1</v>
      </c>
      <c r="H51">
        <v>47</v>
      </c>
      <c r="I51">
        <f ca="1">IF(G51,IF(Simulación!$F$9,RANDBETWEEN(Simulación!$F$7,Simulación!$F$8),I50+Simulación!$H$9),"")</f>
        <v>13.939393939393932</v>
      </c>
      <c r="J51" s="2">
        <f ca="1">IF(G51,ROUND(K51+L51,Simulación!$I$27),"")</f>
        <v>9.1</v>
      </c>
      <c r="K51" s="137">
        <f ca="1">IF(G51,Simulación!$F$17+Simulación!$F$18*I51+Simulación!$F$19*I51^2+Simulación!$F$20*I51^3,"")</f>
        <v>9.1127616314792448</v>
      </c>
      <c r="L51" s="144">
        <f ca="1">IF(G51,'!I'!T51*Simulación!$I$30,"")</f>
        <v>-2.1346774616345626E-2</v>
      </c>
      <c r="N51" s="11">
        <f t="shared" ca="1" si="8"/>
        <v>0.59972881095397201</v>
      </c>
      <c r="O51" s="11">
        <f t="shared" ca="1" si="8"/>
        <v>0.9834929896296889</v>
      </c>
      <c r="P51" s="11">
        <f t="shared" ca="1" si="1"/>
        <v>3.7682072532782804</v>
      </c>
      <c r="Q51" s="11">
        <f t="shared" ca="1" si="2"/>
        <v>1.4457462797866605E-2</v>
      </c>
      <c r="R51" s="12">
        <f t="shared" ca="1" si="3"/>
        <v>-9.7395831803811658E-2</v>
      </c>
      <c r="S51" s="12">
        <f t="shared" ca="1" si="4"/>
        <v>-7.0508969252927198E-2</v>
      </c>
      <c r="T51" s="4">
        <f t="shared" ca="1" si="5"/>
        <v>-4.2693549232691252E-2</v>
      </c>
      <c r="U51" s="4">
        <f t="shared" ca="1" si="6"/>
        <v>-1.6679946828433097E-2</v>
      </c>
    </row>
    <row r="52" spans="7:21" x14ac:dyDescent="0.25">
      <c r="G52">
        <f>IF(H52&lt;=Simulación!$F$27,1,0)</f>
        <v>1</v>
      </c>
      <c r="H52">
        <v>48</v>
      </c>
      <c r="I52">
        <f ca="1">IF(G52,IF(Simulación!$F$9,RANDBETWEEN(Simulación!$F$7,Simulación!$F$8),I51+Simulación!$H$9),"")</f>
        <v>14.242424242424235</v>
      </c>
      <c r="J52" s="2">
        <f ca="1">IF(G52,ROUND(K52+L52,Simulación!$I$27),"")</f>
        <v>10.199999999999999</v>
      </c>
      <c r="K52" s="137">
        <f ca="1">IF(G52,Simulación!$F$17+Simulación!$F$18*I52+Simulación!$F$19*I52^2+Simulación!$F$20*I52^3,"")</f>
        <v>9.2033741073591866</v>
      </c>
      <c r="L52" s="144">
        <f ca="1">IF(G52,'!I'!T52*Simulación!$I$30,"")</f>
        <v>0.97824209414335561</v>
      </c>
      <c r="N52" s="11">
        <f t="shared" ca="1" si="8"/>
        <v>0.91801510972268952</v>
      </c>
      <c r="O52" s="11">
        <f t="shared" ca="1" si="8"/>
        <v>0.12028296931403981</v>
      </c>
      <c r="P52" s="11">
        <f t="shared" ca="1" si="1"/>
        <v>5.7680590491784587</v>
      </c>
      <c r="Q52" s="11">
        <f t="shared" ca="1" si="2"/>
        <v>1.8395917188286846</v>
      </c>
      <c r="R52" s="12">
        <f t="shared" ca="1" si="3"/>
        <v>1.1803071495536603</v>
      </c>
      <c r="S52" s="12">
        <f t="shared" ca="1" si="4"/>
        <v>-0.66818167555029351</v>
      </c>
      <c r="T52" s="4">
        <f t="shared" ca="1" si="5"/>
        <v>1.9564841882867112</v>
      </c>
      <c r="U52" s="4">
        <f t="shared" ca="1" si="6"/>
        <v>-0.97834225798378871</v>
      </c>
    </row>
    <row r="53" spans="7:21" x14ac:dyDescent="0.25">
      <c r="G53">
        <f>IF(H53&lt;=Simulación!$F$27,1,0)</f>
        <v>1</v>
      </c>
      <c r="H53">
        <v>49</v>
      </c>
      <c r="I53">
        <f ca="1">IF(G53,IF(Simulación!$F$9,RANDBETWEEN(Simulación!$F$7,Simulación!$F$8),I52+Simulación!$H$9),"")</f>
        <v>14.545454545454538</v>
      </c>
      <c r="J53" s="2">
        <f ca="1">IF(G53,ROUND(K53+L53,Simulación!$I$27),"")</f>
        <v>9.4</v>
      </c>
      <c r="K53" s="137">
        <f ca="1">IF(G53,Simulación!$F$17+Simulación!$F$18*I53+Simulación!$F$19*I53^2+Simulación!$F$20*I53^3,"")</f>
        <v>9.2891971184662729</v>
      </c>
      <c r="L53" s="144">
        <f ca="1">IF(G53,'!I'!T53*Simulación!$I$30,"")</f>
        <v>0.13932799109133029</v>
      </c>
      <c r="N53" s="11">
        <f t="shared" ca="1" si="8"/>
        <v>0.85512057623458959</v>
      </c>
      <c r="O53" s="11">
        <f t="shared" ca="1" si="8"/>
        <v>0.96496198100128072</v>
      </c>
      <c r="P53" s="11">
        <f t="shared" ca="1" si="1"/>
        <v>5.3728810404641143</v>
      </c>
      <c r="Q53" s="11">
        <f t="shared" ca="1" si="2"/>
        <v>3.0979594590379814E-2</v>
      </c>
      <c r="R53" s="12">
        <f t="shared" ca="1" si="3"/>
        <v>0.10798323311949247</v>
      </c>
      <c r="S53" s="12">
        <f t="shared" ca="1" si="4"/>
        <v>-0.1389935824253809</v>
      </c>
      <c r="T53" s="4">
        <f t="shared" ca="1" si="5"/>
        <v>0.27865598218266058</v>
      </c>
      <c r="U53" s="4">
        <f t="shared" ca="1" si="6"/>
        <v>-0.12687248312476984</v>
      </c>
    </row>
    <row r="54" spans="7:21" x14ac:dyDescent="0.25">
      <c r="G54">
        <f>IF(H54&lt;=Simulación!$F$27,1,0)</f>
        <v>1</v>
      </c>
      <c r="H54">
        <v>50</v>
      </c>
      <c r="I54">
        <f ca="1">IF(G54,IF(Simulación!$F$9,RANDBETWEEN(Simulación!$F$7,Simulación!$F$8),I53+Simulación!$H$9),"")</f>
        <v>14.848484848484841</v>
      </c>
      <c r="J54" s="2">
        <f ca="1">IF(G54,ROUND(K54+L54,Simulación!$I$27),"")</f>
        <v>9.1</v>
      </c>
      <c r="K54" s="137">
        <f ca="1">IF(G54,Simulación!$F$17+Simulación!$F$18*I54+Simulación!$F$19*I54^2+Simulación!$F$20*I54^3,"")</f>
        <v>9.3702172036720128</v>
      </c>
      <c r="L54" s="144">
        <f ca="1">IF(G54,'!I'!T54*Simulación!$I$30,"")</f>
        <v>-0.23125539613993576</v>
      </c>
      <c r="N54" s="11">
        <f t="shared" ca="1" si="8"/>
        <v>0.48066965855864996</v>
      </c>
      <c r="O54" s="11">
        <f t="shared" ca="1" si="8"/>
        <v>0.85532852572881946</v>
      </c>
      <c r="P54" s="11">
        <f t="shared" ca="1" si="1"/>
        <v>3.0201365362627377</v>
      </c>
      <c r="Q54" s="11">
        <f t="shared" ca="1" si="2"/>
        <v>0.135734087486165</v>
      </c>
      <c r="R54" s="12">
        <f t="shared" ca="1" si="3"/>
        <v>-0.36570701444644588</v>
      </c>
      <c r="S54" s="12">
        <f t="shared" ca="1" si="4"/>
        <v>4.4637059388271096E-2</v>
      </c>
      <c r="T54" s="4">
        <f t="shared" ca="1" si="5"/>
        <v>-0.46251079227987152</v>
      </c>
      <c r="U54" s="4">
        <f t="shared" ca="1" si="6"/>
        <v>0.16859134773920287</v>
      </c>
    </row>
    <row r="55" spans="7:21" x14ac:dyDescent="0.25">
      <c r="G55">
        <f>IF(H55&lt;=Simulación!$F$27,1,0)</f>
        <v>1</v>
      </c>
      <c r="H55">
        <v>51</v>
      </c>
      <c r="I55">
        <f ca="1">IF(G55,IF(Simulación!$F$9,RANDBETWEEN(Simulación!$F$7,Simulación!$F$8),I54+Simulación!$H$9),"")</f>
        <v>15.151515151515143</v>
      </c>
      <c r="J55" s="2">
        <f ca="1">IF(G55,ROUND(K55+L55,Simulación!$I$27),"")</f>
        <v>8.8000000000000007</v>
      </c>
      <c r="K55" s="137">
        <f ca="1">IF(G55,Simulación!$F$17+Simulación!$F$18*I55+Simulación!$F$19*I55^2+Simulación!$F$20*I55^3,"")</f>
        <v>9.4464209018479117</v>
      </c>
      <c r="L55" s="144">
        <f ca="1">IF(G55,'!I'!T55*Simulación!$I$30,"")</f>
        <v>-0.6815093303197407</v>
      </c>
      <c r="N55" s="11">
        <f t="shared" ca="1" si="8"/>
        <v>0.35923714071398638</v>
      </c>
      <c r="O55" s="11">
        <f t="shared" ca="1" si="8"/>
        <v>7.8890386238978594E-2</v>
      </c>
      <c r="P55" s="11">
        <f t="shared" ca="1" si="1"/>
        <v>2.2571535243273249</v>
      </c>
      <c r="Q55" s="11">
        <f t="shared" ca="1" si="2"/>
        <v>2.2059518353492575</v>
      </c>
      <c r="R55" s="12">
        <f t="shared" ca="1" si="3"/>
        <v>-0.94123442581437522</v>
      </c>
      <c r="S55" s="12">
        <f t="shared" ca="1" si="4"/>
        <v>1.1489254070700765</v>
      </c>
      <c r="T55" s="4">
        <f t="shared" ca="1" si="5"/>
        <v>-1.3630186606394814</v>
      </c>
      <c r="U55" s="4">
        <f t="shared" ca="1" si="6"/>
        <v>1.9454040972999125</v>
      </c>
    </row>
    <row r="56" spans="7:21" x14ac:dyDescent="0.25">
      <c r="G56">
        <f>IF(H56&lt;=Simulación!$F$27,1,0)</f>
        <v>1</v>
      </c>
      <c r="H56">
        <v>52</v>
      </c>
      <c r="I56">
        <f ca="1">IF(G56,IF(Simulación!$F$9,RANDBETWEEN(Simulación!$F$7,Simulación!$F$8),I55+Simulación!$H$9),"")</f>
        <v>15.454545454545446</v>
      </c>
      <c r="J56" s="2">
        <f ca="1">IF(G56,ROUND(K56+L56,Simulación!$I$27),"")</f>
        <v>9</v>
      </c>
      <c r="K56" s="137">
        <f ca="1">IF(G56,Simulación!$F$17+Simulación!$F$18*I56+Simulación!$F$19*I56^2+Simulación!$F$20*I56^3,"")</f>
        <v>9.5177947518654751</v>
      </c>
      <c r="L56" s="144">
        <f ca="1">IF(G56,'!I'!T56*Simulación!$I$30,"")</f>
        <v>-0.50261556485104142</v>
      </c>
      <c r="N56" s="11">
        <f t="shared" ca="1" si="8"/>
        <v>0.61708313275022653</v>
      </c>
      <c r="O56" s="11">
        <f t="shared" ca="1" si="8"/>
        <v>0.34524113274693924</v>
      </c>
      <c r="P56" s="11">
        <f t="shared" ca="1" si="1"/>
        <v>3.8772476730045735</v>
      </c>
      <c r="Q56" s="11">
        <f t="shared" ca="1" si="2"/>
        <v>0.92375493425190469</v>
      </c>
      <c r="R56" s="12">
        <f t="shared" ca="1" si="3"/>
        <v>-0.71256731613633639</v>
      </c>
      <c r="S56" s="12">
        <f t="shared" ca="1" si="4"/>
        <v>-0.64498275498354463</v>
      </c>
      <c r="T56" s="4">
        <f t="shared" ca="1" si="5"/>
        <v>-1.0052311297020828</v>
      </c>
      <c r="U56" s="4">
        <f t="shared" ca="1" si="6"/>
        <v>-0.94101492592819147</v>
      </c>
    </row>
    <row r="57" spans="7:21" x14ac:dyDescent="0.25">
      <c r="G57">
        <f>IF(H57&lt;=Simulación!$F$27,1,0)</f>
        <v>1</v>
      </c>
      <c r="H57">
        <v>53</v>
      </c>
      <c r="I57">
        <f ca="1">IF(G57,IF(Simulación!$F$9,RANDBETWEEN(Simulación!$F$7,Simulación!$F$8),I56+Simulación!$H$9),"")</f>
        <v>15.757575757575749</v>
      </c>
      <c r="J57" s="2">
        <f ca="1">IF(G57,ROUND(K57+L57,Simulación!$I$27),"")</f>
        <v>10.199999999999999</v>
      </c>
      <c r="K57" s="137">
        <f ca="1">IF(G57,Simulación!$F$17+Simulación!$F$18*I57+Simulación!$F$19*I57^2+Simulación!$F$20*I57^3,"")</f>
        <v>9.584325292596203</v>
      </c>
      <c r="L57" s="144">
        <f ca="1">IF(G57,'!I'!T57*Simulación!$I$30,"")</f>
        <v>0.60453465322245858</v>
      </c>
      <c r="N57" s="11">
        <f t="shared" ca="1" si="8"/>
        <v>3.900930261847968E-2</v>
      </c>
      <c r="O57" s="11">
        <f t="shared" ca="1" si="8"/>
        <v>0.54665866707896771</v>
      </c>
      <c r="P57" s="11">
        <f t="shared" ca="1" si="1"/>
        <v>0.2451026770557537</v>
      </c>
      <c r="Q57" s="11">
        <f t="shared" ca="1" si="2"/>
        <v>0.52456752383983729</v>
      </c>
      <c r="R57" s="12">
        <f t="shared" ca="1" si="3"/>
        <v>0.70262364752289863</v>
      </c>
      <c r="S57" s="12">
        <f t="shared" ca="1" si="4"/>
        <v>0.17574849581562493</v>
      </c>
      <c r="T57" s="4">
        <f t="shared" ca="1" si="5"/>
        <v>1.2090693064449172</v>
      </c>
      <c r="U57" s="4">
        <f t="shared" ca="1" si="6"/>
        <v>0.37955116846572473</v>
      </c>
    </row>
    <row r="58" spans="7:21" x14ac:dyDescent="0.25">
      <c r="G58">
        <f>IF(H58&lt;=Simulación!$F$27,1,0)</f>
        <v>1</v>
      </c>
      <c r="H58">
        <v>54</v>
      </c>
      <c r="I58">
        <f ca="1">IF(G58,IF(Simulación!$F$9,RANDBETWEEN(Simulación!$F$7,Simulación!$F$8),I57+Simulación!$H$9),"")</f>
        <v>16.060606060606052</v>
      </c>
      <c r="J58" s="2">
        <f ca="1">IF(G58,ROUND(K58+L58,Simulación!$I$27),"")</f>
        <v>9.9</v>
      </c>
      <c r="K58" s="137">
        <f ca="1">IF(G58,Simulación!$F$17+Simulación!$F$18*I58+Simulación!$F$19*I58^2+Simulación!$F$20*I58^3,"")</f>
        <v>9.6459990629116028</v>
      </c>
      <c r="L58" s="144">
        <f ca="1">IF(G58,'!I'!T58*Simulación!$I$30,"")</f>
        <v>0.20667179409928241</v>
      </c>
      <c r="N58" s="11">
        <f t="shared" ca="1" si="8"/>
        <v>0.19155752304453255</v>
      </c>
      <c r="O58" s="11">
        <f t="shared" ca="1" si="8"/>
        <v>0.7143311118100395</v>
      </c>
      <c r="P58" s="11">
        <f t="shared" ca="1" si="1"/>
        <v>1.2035914142731219</v>
      </c>
      <c r="Q58" s="11">
        <f t="shared" ca="1" si="2"/>
        <v>0.29220086860664696</v>
      </c>
      <c r="R58" s="12">
        <f t="shared" ca="1" si="3"/>
        <v>0.19406400149176992</v>
      </c>
      <c r="S58" s="12">
        <f t="shared" ca="1" si="4"/>
        <v>0.50451960510137683</v>
      </c>
      <c r="T58" s="4">
        <f t="shared" ca="1" si="5"/>
        <v>0.41334358819856482</v>
      </c>
      <c r="U58" s="4">
        <f t="shared" ca="1" si="6"/>
        <v>0.90854769359655518</v>
      </c>
    </row>
    <row r="59" spans="7:21" x14ac:dyDescent="0.25">
      <c r="G59">
        <f>IF(H59&lt;=Simulación!$F$27,1,0)</f>
        <v>1</v>
      </c>
      <c r="H59">
        <v>55</v>
      </c>
      <c r="I59">
        <f ca="1">IF(G59,IF(Simulación!$F$9,RANDBETWEEN(Simulación!$F$7,Simulación!$F$8),I58+Simulación!$H$9),"")</f>
        <v>16.363636363636356</v>
      </c>
      <c r="J59" s="2">
        <f ca="1">IF(G59,ROUND(K59+L59,Simulación!$I$27),"")</f>
        <v>9.5</v>
      </c>
      <c r="K59" s="137">
        <f ca="1">IF(G59,Simulación!$F$17+Simulación!$F$18*I59+Simulación!$F$19*I59^2+Simulación!$F$20*I59^3,"")</f>
        <v>9.7028026016831834</v>
      </c>
      <c r="L59" s="144">
        <f ca="1">IF(G59,'!I'!T59*Simulación!$I$30,"")</f>
        <v>-0.15655814813496127</v>
      </c>
      <c r="N59" s="11">
        <f t="shared" ca="1" si="8"/>
        <v>0.60843601700211314</v>
      </c>
      <c r="O59" s="11">
        <f t="shared" ca="1" si="8"/>
        <v>0.86992778082023103</v>
      </c>
      <c r="P59" s="11">
        <f t="shared" ca="1" si="1"/>
        <v>3.8229162423865461</v>
      </c>
      <c r="Q59" s="11">
        <f t="shared" ca="1" si="2"/>
        <v>0.12103359980442041</v>
      </c>
      <c r="R59" s="12">
        <f t="shared" ca="1" si="3"/>
        <v>-0.27022686309824379</v>
      </c>
      <c r="S59" s="12">
        <f t="shared" ca="1" si="4"/>
        <v>-0.2191142219585562</v>
      </c>
      <c r="T59" s="4">
        <f t="shared" ca="1" si="5"/>
        <v>-0.31311629626992254</v>
      </c>
      <c r="U59" s="4">
        <f t="shared" ca="1" si="6"/>
        <v>-0.25578752069113903</v>
      </c>
    </row>
    <row r="60" spans="7:21" x14ac:dyDescent="0.25">
      <c r="G60">
        <f>IF(H60&lt;=Simulación!$F$27,1,0)</f>
        <v>1</v>
      </c>
      <c r="H60">
        <v>56</v>
      </c>
      <c r="I60">
        <f ca="1">IF(G60,IF(Simulación!$F$9,RANDBETWEEN(Simulación!$F$7,Simulación!$F$8),I59+Simulación!$H$9),"")</f>
        <v>16.666666666666661</v>
      </c>
      <c r="J60" s="2">
        <f ca="1">IF(G60,ROUND(K60+L60,Simulación!$I$27),"")</f>
        <v>9.6</v>
      </c>
      <c r="K60" s="137">
        <f ca="1">IF(G60,Simulación!$F$17+Simulación!$F$18*I60+Simulación!$F$19*I60^2+Simulación!$F$20*I60^3,"")</f>
        <v>9.7547224477824432</v>
      </c>
      <c r="L60" s="144">
        <f ca="1">IF(G60,'!I'!T60*Simulación!$I$30,"")</f>
        <v>-0.10862754474361541</v>
      </c>
      <c r="N60" s="11">
        <f t="shared" ca="1" si="8"/>
        <v>0.62861633785476034</v>
      </c>
      <c r="O60" s="11">
        <f t="shared" ca="1" si="8"/>
        <v>0.90003095717802761</v>
      </c>
      <c r="P60" s="11">
        <f t="shared" ca="1" si="1"/>
        <v>3.9497129378620688</v>
      </c>
      <c r="Q60" s="11">
        <f t="shared" ca="1" si="2"/>
        <v>9.1485104898298863E-2</v>
      </c>
      <c r="R60" s="12">
        <f t="shared" ca="1" si="3"/>
        <v>-0.20896059977202885</v>
      </c>
      <c r="S60" s="12">
        <f t="shared" ca="1" si="4"/>
        <v>-0.21867915456488493</v>
      </c>
      <c r="T60" s="4">
        <f t="shared" ca="1" si="5"/>
        <v>-0.21725508948723082</v>
      </c>
      <c r="U60" s="4">
        <f t="shared" ca="1" si="6"/>
        <v>-0.25508749221251198</v>
      </c>
    </row>
    <row r="61" spans="7:21" x14ac:dyDescent="0.25">
      <c r="G61">
        <f>IF(H61&lt;=Simulación!$F$27,1,0)</f>
        <v>1</v>
      </c>
      <c r="H61">
        <v>57</v>
      </c>
      <c r="I61">
        <f ca="1">IF(G61,IF(Simulación!$F$9,RANDBETWEEN(Simulación!$F$7,Simulación!$F$8),I60+Simulación!$H$9),"")</f>
        <v>16.969696969696965</v>
      </c>
      <c r="J61" s="2">
        <f ca="1">IF(G61,ROUND(K61+L61,Simulación!$I$27),"")</f>
        <v>9.3000000000000007</v>
      </c>
      <c r="K61" s="137">
        <f ca="1">IF(G61,Simulación!$F$17+Simulación!$F$18*I61+Simulación!$F$19*I61^2+Simulación!$F$20*I61^3,"")</f>
        <v>9.801745140080893</v>
      </c>
      <c r="L61" s="144">
        <f ca="1">IF(G61,'!I'!T61*Simulación!$I$30,"")</f>
        <v>-0.53006350556380333</v>
      </c>
      <c r="N61" s="11">
        <f t="shared" ca="1" si="8"/>
        <v>0.386300052227049</v>
      </c>
      <c r="O61" s="11">
        <f t="shared" ca="1" si="8"/>
        <v>0.32383075870918698</v>
      </c>
      <c r="P61" s="11">
        <f t="shared" ca="1" si="1"/>
        <v>2.427194812315701</v>
      </c>
      <c r="Q61" s="11">
        <f t="shared" ca="1" si="2"/>
        <v>0.97936380527747813</v>
      </c>
      <c r="R61" s="12">
        <f t="shared" ca="1" si="3"/>
        <v>-0.74765205624987374</v>
      </c>
      <c r="S61" s="12">
        <f t="shared" ca="1" si="4"/>
        <v>0.64836734037335175</v>
      </c>
      <c r="T61" s="4">
        <f t="shared" ca="1" si="5"/>
        <v>-1.0601270111276067</v>
      </c>
      <c r="U61" s="4">
        <f t="shared" ca="1" si="6"/>
        <v>1.1400003667713028</v>
      </c>
    </row>
    <row r="62" spans="7:21" x14ac:dyDescent="0.25">
      <c r="G62">
        <f>IF(H62&lt;=Simulación!$F$27,1,0)</f>
        <v>1</v>
      </c>
      <c r="H62">
        <v>58</v>
      </c>
      <c r="I62">
        <f ca="1">IF(G62,IF(Simulación!$F$9,RANDBETWEEN(Simulación!$F$7,Simulación!$F$8),I61+Simulación!$H$9),"")</f>
        <v>17.27272727272727</v>
      </c>
      <c r="J62" s="2">
        <f ca="1">IF(G62,ROUND(K62+L62,Simulación!$I$27),"")</f>
        <v>9.4</v>
      </c>
      <c r="K62" s="137">
        <f ca="1">IF(G62,Simulación!$F$17+Simulación!$F$18*I62+Simulación!$F$19*I62^2+Simulación!$F$20*I62^3,"")</f>
        <v>9.8438572174500294</v>
      </c>
      <c r="L62" s="144">
        <f ca="1">IF(G62,'!I'!T62*Simulación!$I$30,"")</f>
        <v>-0.41033093202358623</v>
      </c>
      <c r="N62" s="11">
        <f t="shared" ca="1" si="8"/>
        <v>0.46111328111867944</v>
      </c>
      <c r="O62" s="11">
        <f t="shared" ca="1" si="8"/>
        <v>0.64898329244934738</v>
      </c>
      <c r="P62" s="11">
        <f t="shared" ca="1" si="1"/>
        <v>2.8972601928702568</v>
      </c>
      <c r="Q62" s="11">
        <f t="shared" ca="1" si="2"/>
        <v>0.37553296723270879</v>
      </c>
      <c r="R62" s="12">
        <f t="shared" ca="1" si="3"/>
        <v>-0.59460646824951879</v>
      </c>
      <c r="S62" s="12">
        <f t="shared" ca="1" si="4"/>
        <v>0.14824343205870122</v>
      </c>
      <c r="T62" s="4">
        <f t="shared" ca="1" si="5"/>
        <v>-0.82066186404717245</v>
      </c>
      <c r="U62" s="4">
        <f t="shared" ca="1" si="6"/>
        <v>0.33529520211112523</v>
      </c>
    </row>
    <row r="63" spans="7:21" x14ac:dyDescent="0.25">
      <c r="G63">
        <f>IF(H63&lt;=Simulación!$F$27,1,0)</f>
        <v>1</v>
      </c>
      <c r="H63">
        <v>59</v>
      </c>
      <c r="I63">
        <f ca="1">IF(G63,IF(Simulación!$F$9,RANDBETWEEN(Simulación!$F$7,Simulación!$F$8),I62+Simulación!$H$9),"")</f>
        <v>17.575757575757574</v>
      </c>
      <c r="J63" s="2">
        <f ca="1">IF(G63,ROUND(K63+L63,Simulación!$I$27),"")</f>
        <v>9.3000000000000007</v>
      </c>
      <c r="K63" s="137">
        <f ca="1">IF(G63,Simulación!$F$17+Simulación!$F$18*I63+Simulación!$F$19*I63^2+Simulación!$F$20*I63^3,"")</f>
        <v>9.8810452187613702</v>
      </c>
      <c r="L63" s="144">
        <f ca="1">IF(G63,'!I'!T63*Simulación!$I$30,"")</f>
        <v>-0.58638213772746006</v>
      </c>
      <c r="N63" s="11">
        <f t="shared" ca="1" si="8"/>
        <v>0.59936406461467517</v>
      </c>
      <c r="O63" s="11">
        <f t="shared" ca="1" si="8"/>
        <v>0.30884572357778795</v>
      </c>
      <c r="P63" s="11">
        <f t="shared" ca="1" si="1"/>
        <v>3.7659154844383633</v>
      </c>
      <c r="Q63" s="11">
        <f t="shared" ca="1" si="2"/>
        <v>1.0205168154579944</v>
      </c>
      <c r="R63" s="12">
        <f t="shared" ca="1" si="3"/>
        <v>-0.81964013702028671</v>
      </c>
      <c r="S63" s="12">
        <f t="shared" ca="1" si="4"/>
        <v>-0.59051406523753536</v>
      </c>
      <c r="T63" s="4">
        <f t="shared" ca="1" si="5"/>
        <v>-1.1727642754549201</v>
      </c>
      <c r="U63" s="4">
        <f t="shared" ca="1" si="6"/>
        <v>-0.85337417286243256</v>
      </c>
    </row>
    <row r="64" spans="7:21" x14ac:dyDescent="0.25">
      <c r="G64">
        <f>IF(H64&lt;=Simulación!$F$27,1,0)</f>
        <v>1</v>
      </c>
      <c r="H64">
        <v>60</v>
      </c>
      <c r="I64">
        <f ca="1">IF(G64,IF(Simulación!$F$9,RANDBETWEEN(Simulación!$F$7,Simulación!$F$8),I63+Simulación!$H$9),"")</f>
        <v>17.878787878787879</v>
      </c>
      <c r="J64" s="2">
        <f ca="1">IF(G64,ROUND(K64+L64,Simulación!$I$27),"")</f>
        <v>10</v>
      </c>
      <c r="K64" s="137">
        <f ca="1">IF(G64,Simulación!$F$17+Simulación!$F$18*I64+Simulación!$F$19*I64^2+Simulación!$F$20*I64^3,"")</f>
        <v>9.9132956828864103</v>
      </c>
      <c r="L64" s="144">
        <f ca="1">IF(G64,'!I'!T64*Simulación!$I$30,"")</f>
        <v>7.305583108038867E-2</v>
      </c>
      <c r="N64" s="11">
        <f t="shared" ca="1" si="8"/>
        <v>0.76098257200524766</v>
      </c>
      <c r="O64" s="11">
        <f t="shared" ca="1" si="8"/>
        <v>0.87708184227801245</v>
      </c>
      <c r="P64" s="11">
        <f t="shared" ca="1" si="1"/>
        <v>4.7813945154431039</v>
      </c>
      <c r="Q64" s="11">
        <f t="shared" ca="1" si="2"/>
        <v>0.11391975969585341</v>
      </c>
      <c r="R64" s="12">
        <f t="shared" ca="1" si="3"/>
        <v>2.3272269368919275E-2</v>
      </c>
      <c r="S64" s="12">
        <f t="shared" ca="1" si="4"/>
        <v>-0.33671673729453055</v>
      </c>
      <c r="T64" s="4">
        <f t="shared" ca="1" si="5"/>
        <v>0.14611166216077734</v>
      </c>
      <c r="U64" s="4">
        <f t="shared" ca="1" si="6"/>
        <v>-0.44501133082010186</v>
      </c>
    </row>
    <row r="65" spans="7:21" x14ac:dyDescent="0.25">
      <c r="G65">
        <f>IF(H65&lt;=Simulación!$F$27,1,0)</f>
        <v>1</v>
      </c>
      <c r="H65">
        <v>61</v>
      </c>
      <c r="I65">
        <f ca="1">IF(G65,IF(Simulación!$F$9,RANDBETWEEN(Simulación!$F$7,Simulación!$F$8),I64+Simulación!$H$9),"")</f>
        <v>18.181818181818183</v>
      </c>
      <c r="J65" s="2">
        <f ca="1">IF(G65,ROUND(K65+L65,Simulación!$I$27),"")</f>
        <v>10.4</v>
      </c>
      <c r="K65" s="137">
        <f ca="1">IF(G65,Simulación!$F$17+Simulación!$F$18*I65+Simulación!$F$19*I65^2+Simulación!$F$20*I65^3,"")</f>
        <v>9.9405951486966568</v>
      </c>
      <c r="L65" s="144">
        <f ca="1">IF(G65,'!I'!T65*Simulación!$I$30,"")</f>
        <v>0.46142454791939963</v>
      </c>
      <c r="N65" s="11">
        <f t="shared" ref="N65:O84" ca="1" si="9">RAND()</f>
        <v>0.16853798003775033</v>
      </c>
      <c r="O65" s="11">
        <f t="shared" ca="1" si="9"/>
        <v>0.27356513930620074</v>
      </c>
      <c r="P65" s="11">
        <f t="shared" ca="1" si="1"/>
        <v>1.0589553598749193</v>
      </c>
      <c r="Q65" s="11">
        <f t="shared" ca="1" si="2"/>
        <v>1.1258784920584637</v>
      </c>
      <c r="R65" s="12">
        <f t="shared" ca="1" si="3"/>
        <v>0.51969623213962735</v>
      </c>
      <c r="S65" s="12">
        <f t="shared" ca="1" si="4"/>
        <v>0.92509151890952812</v>
      </c>
      <c r="T65" s="4">
        <f t="shared" ca="1" si="5"/>
        <v>0.92284909583879926</v>
      </c>
      <c r="U65" s="4">
        <f t="shared" ca="1" si="6"/>
        <v>1.585252777128592</v>
      </c>
    </row>
    <row r="66" spans="7:21" x14ac:dyDescent="0.25">
      <c r="G66">
        <f>IF(H66&lt;=Simulación!$F$27,1,0)</f>
        <v>1</v>
      </c>
      <c r="H66">
        <v>62</v>
      </c>
      <c r="I66">
        <f ca="1">IF(G66,IF(Simulación!$F$9,RANDBETWEEN(Simulación!$F$7,Simulación!$F$8),I65+Simulación!$H$9),"")</f>
        <v>18.484848484848488</v>
      </c>
      <c r="J66" s="2">
        <f ca="1">IF(G66,ROUND(K66+L66,Simulación!$I$27),"")</f>
        <v>9.9</v>
      </c>
      <c r="K66" s="137">
        <f ca="1">IF(G66,Simulación!$F$17+Simulación!$F$18*I66+Simulación!$F$19*I66^2+Simulación!$F$20*I66^3,"")</f>
        <v>9.9629301550636153</v>
      </c>
      <c r="L66" s="144">
        <f ca="1">IF(G66,'!I'!T66*Simulación!$I$30,"")</f>
        <v>-4.0114813570371451E-2</v>
      </c>
      <c r="N66" s="11">
        <f t="shared" ca="1" si="9"/>
        <v>0.31480991418845194</v>
      </c>
      <c r="O66" s="11">
        <f t="shared" ca="1" si="9"/>
        <v>0.89749503428661059</v>
      </c>
      <c r="P66" s="11">
        <f t="shared" ca="1" si="1"/>
        <v>1.9780090273833477</v>
      </c>
      <c r="Q66" s="11">
        <f t="shared" ca="1" si="2"/>
        <v>9.3935891266171731E-2</v>
      </c>
      <c r="R66" s="12">
        <f t="shared" ca="1" si="3"/>
        <v>-0.12138567410322275</v>
      </c>
      <c r="S66" s="12">
        <f t="shared" ca="1" si="4"/>
        <v>0.28142744960056387</v>
      </c>
      <c r="T66" s="4">
        <f t="shared" ca="1" si="5"/>
        <v>-8.0229627140742901E-2</v>
      </c>
      <c r="U66" s="4">
        <f t="shared" ca="1" si="6"/>
        <v>0.54958982987105365</v>
      </c>
    </row>
    <row r="67" spans="7:21" x14ac:dyDescent="0.25">
      <c r="G67">
        <f>IF(H67&lt;=Simulación!$F$27,1,0)</f>
        <v>1</v>
      </c>
      <c r="H67">
        <v>63</v>
      </c>
      <c r="I67">
        <f ca="1">IF(G67,IF(Simulación!$F$9,RANDBETWEEN(Simulación!$F$7,Simulación!$F$8),I66+Simulación!$H$9),"")</f>
        <v>18.787878787878793</v>
      </c>
      <c r="J67" s="2">
        <f ca="1">IF(G67,ROUND(K67+L67,Simulación!$I$27),"")</f>
        <v>11.1</v>
      </c>
      <c r="K67" s="137">
        <f ca="1">IF(G67,Simulación!$F$17+Simulación!$F$18*I67+Simulación!$F$19*I67^2+Simulación!$F$20*I67^3,"")</f>
        <v>9.9802872408587913</v>
      </c>
      <c r="L67" s="144">
        <f ca="1">IF(G67,'!I'!T67*Simulación!$I$30,"")</f>
        <v>1.139386076135378</v>
      </c>
      <c r="N67" s="11">
        <f t="shared" ca="1" si="9"/>
        <v>8.4592397689558618E-2</v>
      </c>
      <c r="O67" s="11">
        <f t="shared" ca="1" si="9"/>
        <v>5.0926311976122629E-2</v>
      </c>
      <c r="P67" s="11">
        <f t="shared" ca="1" si="1"/>
        <v>0.53150971026212712</v>
      </c>
      <c r="Q67" s="11">
        <f t="shared" ca="1" si="2"/>
        <v>2.586115547565722</v>
      </c>
      <c r="R67" s="12">
        <f t="shared" ca="1" si="3"/>
        <v>1.386285980104762</v>
      </c>
      <c r="S67" s="12">
        <f t="shared" ca="1" si="4"/>
        <v>0.81506240799751128</v>
      </c>
      <c r="T67" s="4">
        <f t="shared" ca="1" si="5"/>
        <v>2.278772152270756</v>
      </c>
      <c r="U67" s="4">
        <f t="shared" ca="1" si="6"/>
        <v>1.4082146624896847</v>
      </c>
    </row>
    <row r="68" spans="7:21" x14ac:dyDescent="0.25">
      <c r="G68">
        <f>IF(H68&lt;=Simulación!$F$27,1,0)</f>
        <v>1</v>
      </c>
      <c r="H68">
        <v>64</v>
      </c>
      <c r="I68">
        <f ca="1">IF(G68,IF(Simulación!$F$9,RANDBETWEEN(Simulación!$F$7,Simulación!$F$8),I67+Simulación!$H$9),"")</f>
        <v>19.090909090909097</v>
      </c>
      <c r="J68" s="2">
        <f ca="1">IF(G68,ROUND(K68+L68,Simulación!$I$27),"")</f>
        <v>9.8000000000000007</v>
      </c>
      <c r="K68" s="137">
        <f ca="1">IF(G68,Simulación!$F$17+Simulación!$F$18*I68+Simulación!$F$19*I68^2+Simulación!$F$20*I68^3,"")</f>
        <v>9.9926529449536865</v>
      </c>
      <c r="L68" s="144">
        <f ca="1">IF(G68,'!I'!T68*Simulación!$I$30,"")</f>
        <v>-0.20784872464850374</v>
      </c>
      <c r="N68" s="11">
        <f t="shared" ca="1" si="9"/>
        <v>0.57471433799907223</v>
      </c>
      <c r="O68" s="11">
        <f t="shared" ca="1" si="9"/>
        <v>0.84940808193928918</v>
      </c>
      <c r="P68" s="11">
        <f t="shared" ca="1" si="1"/>
        <v>3.6110366843412134</v>
      </c>
      <c r="Q68" s="11">
        <f t="shared" ca="1" si="2"/>
        <v>0.14176722221001439</v>
      </c>
      <c r="R68" s="12">
        <f t="shared" ca="1" si="3"/>
        <v>-0.33578793983193339</v>
      </c>
      <c r="S68" s="12">
        <f t="shared" ca="1" si="4"/>
        <v>-0.1703340296988253</v>
      </c>
      <c r="T68" s="4">
        <f t="shared" ca="1" si="5"/>
        <v>-0.41569744929700747</v>
      </c>
      <c r="U68" s="4">
        <f t="shared" ca="1" si="6"/>
        <v>-0.17729962600759672</v>
      </c>
    </row>
    <row r="69" spans="7:21" x14ac:dyDescent="0.25">
      <c r="G69">
        <f>IF(H69&lt;=Simulación!$F$27,1,0)</f>
        <v>1</v>
      </c>
      <c r="H69">
        <v>65</v>
      </c>
      <c r="I69">
        <f ca="1">IF(G69,IF(Simulación!$F$9,RANDBETWEEN(Simulación!$F$7,Simulación!$F$8),I68+Simulación!$H$9),"")</f>
        <v>19.393939393939402</v>
      </c>
      <c r="J69" s="2">
        <f ca="1">IF(G69,ROUND(K69+L69,Simulación!$I$27),"")</f>
        <v>9.3000000000000007</v>
      </c>
      <c r="K69" s="137">
        <f ca="1">IF(G69,Simulación!$F$17+Simulación!$F$18*I69+Simulación!$F$19*I69^2+Simulación!$F$20*I69^3,"")</f>
        <v>10.000013806219807</v>
      </c>
      <c r="L69" s="144">
        <f ca="1">IF(G69,'!I'!T69*Simulación!$I$30,"")</f>
        <v>-0.68768396012471278</v>
      </c>
      <c r="N69" s="11">
        <f t="shared" ca="1" si="9"/>
        <v>0.49084698715307407</v>
      </c>
      <c r="O69" s="11">
        <f t="shared" ca="1" si="9"/>
        <v>0.35325306488840746</v>
      </c>
      <c r="P69" s="11">
        <f t="shared" ref="P69:P132" ca="1" si="10">2*PI()*N69</f>
        <v>3.0840825777535619</v>
      </c>
      <c r="Q69" s="11">
        <f t="shared" ref="Q69:Q132" ca="1" si="11">-2*LOG(O69)</f>
        <v>0.90382812288889269</v>
      </c>
      <c r="R69" s="12">
        <f t="shared" ref="R69:R132" ca="1" si="12">SQRT(-2*LOG(ABS(O69)))*COS(2*PI()*N69)</f>
        <v>-0.94912701361437812</v>
      </c>
      <c r="S69" s="12">
        <f t="shared" ref="S69:S132" ca="1" si="13">SQRT(-2*LOG(ABS(O69)))*SIN(2*PI()*N69)</f>
        <v>5.4644623855825969E-2</v>
      </c>
      <c r="T69" s="4">
        <f t="shared" ref="T69:T132" ca="1" si="14">(R69-$R$2)/$R$3</f>
        <v>-1.3753679202494256</v>
      </c>
      <c r="U69" s="4">
        <f t="shared" ref="U69:U132" ca="1" si="15">(S69-$S$2)/$S$3</f>
        <v>0.1846936349500844</v>
      </c>
    </row>
    <row r="70" spans="7:21" x14ac:dyDescent="0.25">
      <c r="G70">
        <f>IF(H70&lt;=Simulación!$F$27,1,0)</f>
        <v>1</v>
      </c>
      <c r="H70">
        <v>66</v>
      </c>
      <c r="I70">
        <f ca="1">IF(G70,IF(Simulación!$F$9,RANDBETWEEN(Simulación!$F$7,Simulación!$F$8),I69+Simulación!$H$9),"")</f>
        <v>19.696969696969706</v>
      </c>
      <c r="J70" s="2">
        <f ca="1">IF(G70,ROUND(K70+L70,Simulación!$I$27),"")</f>
        <v>10.199999999999999</v>
      </c>
      <c r="K70" s="137">
        <f ca="1">IF(G70,Simulación!$F$17+Simulación!$F$18*I70+Simulación!$F$19*I70^2+Simulación!$F$20*I70^3,"")</f>
        <v>10.002356363528662</v>
      </c>
      <c r="L70" s="144">
        <f ca="1">IF(G70,'!I'!T70*Simulación!$I$30,"")</f>
        <v>0.22256004360903983</v>
      </c>
      <c r="N70" s="11">
        <f t="shared" ca="1" si="9"/>
        <v>3.7206050273088542E-2</v>
      </c>
      <c r="O70" s="11">
        <f t="shared" ca="1" si="9"/>
        <v>0.94562557555756388</v>
      </c>
      <c r="P70" s="11">
        <f t="shared" ca="1" si="10"/>
        <v>0.23377250841405495</v>
      </c>
      <c r="Q70" s="11">
        <f t="shared" ca="1" si="11"/>
        <v>4.8561580596293445E-2</v>
      </c>
      <c r="R70" s="12">
        <f t="shared" ca="1" si="12"/>
        <v>0.21437281484656195</v>
      </c>
      <c r="S70" s="12">
        <f t="shared" ca="1" si="13"/>
        <v>5.1047789874343406E-2</v>
      </c>
      <c r="T70" s="4">
        <f t="shared" ca="1" si="14"/>
        <v>0.44512008721807966</v>
      </c>
      <c r="U70" s="4">
        <f t="shared" ca="1" si="15"/>
        <v>0.17890628738840123</v>
      </c>
    </row>
    <row r="71" spans="7:21" x14ac:dyDescent="0.25">
      <c r="G71">
        <f>IF(H71&lt;=Simulación!$F$27,1,0)</f>
        <v>1</v>
      </c>
      <c r="H71">
        <v>67</v>
      </c>
      <c r="I71">
        <f ca="1">IF(G71,IF(Simulación!$F$9,RANDBETWEEN(Simulación!$F$7,Simulación!$F$8),I70+Simulación!$H$9),"")</f>
        <v>20.000000000000011</v>
      </c>
      <c r="J71" s="2">
        <f ca="1">IF(G71,ROUND(K71+L71,Simulación!$I$27),"")</f>
        <v>9.9</v>
      </c>
      <c r="K71" s="137">
        <f ca="1">IF(G71,Simulación!$F$17+Simulación!$F$18*I71+Simulación!$F$19*I71^2+Simulación!$F$20*I71^3,"")</f>
        <v>9.9996671557517516</v>
      </c>
      <c r="L71" s="144">
        <f ca="1">IF(G71,'!I'!T71*Simulación!$I$30,"")</f>
        <v>-9.5876624543745861E-2</v>
      </c>
      <c r="N71" s="11">
        <f t="shared" ca="1" si="9"/>
        <v>0.27182461093395494</v>
      </c>
      <c r="O71" s="11">
        <f t="shared" ca="1" si="9"/>
        <v>0.10157990275850592</v>
      </c>
      <c r="P71" s="11">
        <f t="shared" ca="1" si="10"/>
        <v>1.7079244015500332</v>
      </c>
      <c r="Q71" s="11">
        <f t="shared" ca="1" si="11"/>
        <v>1.9863844145065632</v>
      </c>
      <c r="R71" s="12">
        <f t="shared" ca="1" si="12"/>
        <v>-0.19266201015824128</v>
      </c>
      <c r="S71" s="12">
        <f t="shared" ca="1" si="13"/>
        <v>1.3961610810892662</v>
      </c>
      <c r="T71" s="4">
        <f t="shared" ca="1" si="14"/>
        <v>-0.19175324908749172</v>
      </c>
      <c r="U71" s="4">
        <f t="shared" ca="1" si="15"/>
        <v>2.3432091621325908</v>
      </c>
    </row>
    <row r="72" spans="7:21" x14ac:dyDescent="0.25">
      <c r="G72">
        <f>IF(H72&lt;=Simulación!$F$27,1,0)</f>
        <v>1</v>
      </c>
      <c r="H72">
        <v>68</v>
      </c>
      <c r="I72">
        <f ca="1">IF(G72,IF(Simulación!$F$9,RANDBETWEEN(Simulación!$F$7,Simulación!$F$8),I71+Simulación!$H$9),"")</f>
        <v>20.303030303030315</v>
      </c>
      <c r="J72" s="2">
        <f ca="1">IF(G72,ROUND(K72+L72,Simulación!$I$27),"")</f>
        <v>10.199999999999999</v>
      </c>
      <c r="K72" s="137">
        <f ca="1">IF(G72,Simulación!$F$17+Simulación!$F$18*I72+Simulación!$F$19*I72^2+Simulación!$F$20*I72^3,"")</f>
        <v>9.9919327217605858</v>
      </c>
      <c r="L72" s="144">
        <f ca="1">IF(G72,'!I'!T72*Simulación!$I$30,"")</f>
        <v>0.18104244263350056</v>
      </c>
      <c r="N72" s="11">
        <f t="shared" ca="1" si="9"/>
        <v>0.7736876278003364</v>
      </c>
      <c r="O72" s="11">
        <f t="shared" ca="1" si="9"/>
        <v>0.25606425462602334</v>
      </c>
      <c r="P72" s="11">
        <f t="shared" ca="1" si="10"/>
        <v>4.8612227353417019</v>
      </c>
      <c r="Q72" s="11">
        <f t="shared" ca="1" si="11"/>
        <v>1.1833020855634253</v>
      </c>
      <c r="R72" s="12">
        <f t="shared" ca="1" si="12"/>
        <v>0.1613038339853827</v>
      </c>
      <c r="S72" s="12">
        <f t="shared" ca="1" si="13"/>
        <v>-1.0757709601513892</v>
      </c>
      <c r="T72" s="4">
        <f t="shared" ca="1" si="14"/>
        <v>0.36208488526700111</v>
      </c>
      <c r="U72" s="4">
        <f t="shared" ca="1" si="15"/>
        <v>-1.6341581406595991</v>
      </c>
    </row>
    <row r="73" spans="7:21" x14ac:dyDescent="0.25">
      <c r="G73">
        <f>IF(H73&lt;=Simulación!$F$27,1,0)</f>
        <v>1</v>
      </c>
      <c r="H73">
        <v>69</v>
      </c>
      <c r="I73">
        <f ca="1">IF(G73,IF(Simulación!$F$9,RANDBETWEEN(Simulación!$F$7,Simulación!$F$8),I72+Simulación!$H$9),"")</f>
        <v>20.60606060606062</v>
      </c>
      <c r="J73" s="2">
        <f ca="1">IF(G73,ROUND(K73+L73,Simulación!$I$27),"")</f>
        <v>9.6999999999999993</v>
      </c>
      <c r="K73" s="137">
        <f ca="1">IF(G73,Simulación!$F$17+Simulación!$F$18*I73+Simulación!$F$19*I73^2+Simulación!$F$20*I73^3,"")</f>
        <v>9.979139600426663</v>
      </c>
      <c r="L73" s="144">
        <f ca="1">IF(G73,'!I'!T73*Simulación!$I$30,"")</f>
        <v>-0.23131943815607175</v>
      </c>
      <c r="N73" s="11">
        <f t="shared" ca="1" si="9"/>
        <v>0.38019318748281239</v>
      </c>
      <c r="O73" s="11">
        <f t="shared" ca="1" si="9"/>
        <v>0.74884155136790043</v>
      </c>
      <c r="P73" s="11">
        <f t="shared" ca="1" si="10"/>
        <v>2.3888242494817806</v>
      </c>
      <c r="Q73" s="11">
        <f t="shared" ca="1" si="11"/>
        <v>0.25122013134670129</v>
      </c>
      <c r="R73" s="12">
        <f t="shared" ca="1" si="12"/>
        <v>-0.36578887477673411</v>
      </c>
      <c r="S73" s="12">
        <f t="shared" ca="1" si="13"/>
        <v>0.34266401975735949</v>
      </c>
      <c r="T73" s="4">
        <f t="shared" ca="1" si="14"/>
        <v>-0.46263887631214351</v>
      </c>
      <c r="U73" s="4">
        <f t="shared" ca="1" si="15"/>
        <v>0.64812018095406176</v>
      </c>
    </row>
    <row r="74" spans="7:21" x14ac:dyDescent="0.25">
      <c r="G74">
        <f>IF(H74&lt;=Simulación!$F$27,1,0)</f>
        <v>1</v>
      </c>
      <c r="H74">
        <v>70</v>
      </c>
      <c r="I74">
        <f ca="1">IF(G74,IF(Simulación!$F$9,RANDBETWEEN(Simulación!$F$7,Simulación!$F$8),I73+Simulación!$H$9),"")</f>
        <v>20.909090909090924</v>
      </c>
      <c r="J74" s="2">
        <f ca="1">IF(G74,ROUND(K74+L74,Simulación!$I$27),"")</f>
        <v>10.199999999999999</v>
      </c>
      <c r="K74" s="137">
        <f ca="1">IF(G74,Simulación!$F$17+Simulación!$F$18*I74+Simulación!$F$19*I74^2+Simulación!$F$20*I74^3,"")</f>
        <v>9.9612743306214924</v>
      </c>
      <c r="L74" s="144">
        <f ca="1">IF(G74,'!I'!T74*Simulación!$I$30,"")</f>
        <v>0.19264797577330889</v>
      </c>
      <c r="N74" s="11">
        <f t="shared" ca="1" si="9"/>
        <v>0.80689991767039571</v>
      </c>
      <c r="O74" s="11">
        <f t="shared" ca="1" si="9"/>
        <v>0.74701428400316738</v>
      </c>
      <c r="P74" s="11">
        <f t="shared" ca="1" si="10"/>
        <v>5.0699017070710477</v>
      </c>
      <c r="Q74" s="11">
        <f t="shared" ca="1" si="11"/>
        <v>0.25334218752195997</v>
      </c>
      <c r="R74" s="12">
        <f t="shared" ca="1" si="12"/>
        <v>0.17613835721429308</v>
      </c>
      <c r="S74" s="12">
        <f t="shared" ca="1" si="13"/>
        <v>-0.47150553192917055</v>
      </c>
      <c r="T74" s="4">
        <f t="shared" ca="1" si="14"/>
        <v>0.38529595154661778</v>
      </c>
      <c r="U74" s="4">
        <f t="shared" ca="1" si="15"/>
        <v>-0.66188806352085983</v>
      </c>
    </row>
    <row r="75" spans="7:21" x14ac:dyDescent="0.25">
      <c r="G75">
        <f>IF(H75&lt;=Simulación!$F$27,1,0)</f>
        <v>1</v>
      </c>
      <c r="H75">
        <v>71</v>
      </c>
      <c r="I75">
        <f ca="1">IF(G75,IF(Simulación!$F$9,RANDBETWEEN(Simulación!$F$7,Simulación!$F$8),I74+Simulación!$H$9),"")</f>
        <v>21.212121212121229</v>
      </c>
      <c r="J75" s="2">
        <f ca="1">IF(G75,ROUND(K75+L75,Simulación!$I$27),"")</f>
        <v>10.5</v>
      </c>
      <c r="K75" s="137">
        <f ca="1">IF(G75,Simulación!$F$17+Simulación!$F$18*I75+Simulación!$F$19*I75^2+Simulación!$F$20*I75^3,"")</f>
        <v>9.9383234512165739</v>
      </c>
      <c r="L75" s="144">
        <f ca="1">IF(G75,'!I'!T75*Simulación!$I$30,"")</f>
        <v>0.52277789409214903</v>
      </c>
      <c r="N75" s="11">
        <f t="shared" ca="1" si="9"/>
        <v>0.84871458200702365</v>
      </c>
      <c r="O75" s="11">
        <f t="shared" ca="1" si="9"/>
        <v>0.29547644987342248</v>
      </c>
      <c r="P75" s="11">
        <f t="shared" ca="1" si="10"/>
        <v>5.332630991655595</v>
      </c>
      <c r="Q75" s="11">
        <f t="shared" ca="1" si="11"/>
        <v>1.058954255268292</v>
      </c>
      <c r="R75" s="12">
        <f t="shared" ca="1" si="12"/>
        <v>0.59811982785097972</v>
      </c>
      <c r="S75" s="12">
        <f t="shared" ca="1" si="13"/>
        <v>-0.83738099261913423</v>
      </c>
      <c r="T75" s="4">
        <f t="shared" ca="1" si="14"/>
        <v>1.0455557881842981</v>
      </c>
      <c r="U75" s="4">
        <f t="shared" ca="1" si="15"/>
        <v>-1.2505859200816412</v>
      </c>
    </row>
    <row r="76" spans="7:21" x14ac:dyDescent="0.25">
      <c r="G76">
        <f>IF(H76&lt;=Simulación!$F$27,1,0)</f>
        <v>1</v>
      </c>
      <c r="H76">
        <v>72</v>
      </c>
      <c r="I76">
        <f ca="1">IF(G76,IF(Simulación!$F$9,RANDBETWEEN(Simulación!$F$7,Simulación!$F$8),I75+Simulación!$H$9),"")</f>
        <v>21.515151515151533</v>
      </c>
      <c r="J76" s="2">
        <f ca="1">IF(G76,ROUND(K76+L76,Simulación!$I$27),"")</f>
        <v>9.8000000000000007</v>
      </c>
      <c r="K76" s="137">
        <f ca="1">IF(G76,Simulación!$F$17+Simulación!$F$18*I76+Simulación!$F$19*I76^2+Simulación!$F$20*I76^3,"")</f>
        <v>9.9102735010834202</v>
      </c>
      <c r="L76" s="144">
        <f ca="1">IF(G76,'!I'!T76*Simulación!$I$30,"")</f>
        <v>-0.11153998845672652</v>
      </c>
      <c r="N76" s="11">
        <f t="shared" ca="1" si="9"/>
        <v>0.37728719422048862</v>
      </c>
      <c r="O76" s="11">
        <f t="shared" ca="1" si="9"/>
        <v>0.90371065322378896</v>
      </c>
      <c r="P76" s="11">
        <f t="shared" ca="1" si="10"/>
        <v>2.3705653553131851</v>
      </c>
      <c r="Q76" s="11">
        <f t="shared" ca="1" si="11"/>
        <v>8.7941196179962974E-2</v>
      </c>
      <c r="R76" s="12">
        <f t="shared" ca="1" si="12"/>
        <v>-0.21268336833376289</v>
      </c>
      <c r="S76" s="12">
        <f t="shared" ca="1" si="13"/>
        <v>0.20665667425507436</v>
      </c>
      <c r="T76" s="4">
        <f t="shared" ca="1" si="14"/>
        <v>-0.22307997691345305</v>
      </c>
      <c r="U76" s="4">
        <f t="shared" ca="1" si="15"/>
        <v>0.42928278578487761</v>
      </c>
    </row>
    <row r="77" spans="7:21" x14ac:dyDescent="0.25">
      <c r="G77">
        <f>IF(H77&lt;=Simulación!$F$27,1,0)</f>
        <v>1</v>
      </c>
      <c r="H77">
        <v>73</v>
      </c>
      <c r="I77">
        <f ca="1">IF(G77,IF(Simulación!$F$9,RANDBETWEEN(Simulación!$F$7,Simulación!$F$8),I76+Simulación!$H$9),"")</f>
        <v>21.818181818181838</v>
      </c>
      <c r="J77" s="2">
        <f ca="1">IF(G77,ROUND(K77+L77,Simulación!$I$27),"")</f>
        <v>10.1</v>
      </c>
      <c r="K77" s="137">
        <f ca="1">IF(G77,Simulación!$F$17+Simulación!$F$18*I77+Simulación!$F$19*I77^2+Simulación!$F$20*I77^3,"")</f>
        <v>9.8771110190935314</v>
      </c>
      <c r="L77" s="144">
        <f ca="1">IF(G77,'!I'!T77*Simulación!$I$30,"")</f>
        <v>0.19378391421781976</v>
      </c>
      <c r="N77" s="11">
        <f t="shared" ca="1" si="9"/>
        <v>0.81591380586480911</v>
      </c>
      <c r="O77" s="11">
        <f t="shared" ca="1" si="9"/>
        <v>0.79913476632666081</v>
      </c>
      <c r="P77" s="11">
        <f t="shared" ca="1" si="10"/>
        <v>5.1265376369347457</v>
      </c>
      <c r="Q77" s="11">
        <f t="shared" ca="1" si="11"/>
        <v>0.19475994991613477</v>
      </c>
      <c r="R77" s="12">
        <f t="shared" ca="1" si="12"/>
        <v>0.17759034610947858</v>
      </c>
      <c r="S77" s="12">
        <f t="shared" ca="1" si="13"/>
        <v>-0.40400695400555964</v>
      </c>
      <c r="T77" s="4">
        <f t="shared" ca="1" si="14"/>
        <v>0.38756782843563953</v>
      </c>
      <c r="U77" s="4">
        <f t="shared" ca="1" si="15"/>
        <v>-0.55328206936755853</v>
      </c>
    </row>
    <row r="78" spans="7:21" x14ac:dyDescent="0.25">
      <c r="G78">
        <f>IF(H78&lt;=Simulación!$F$27,1,0)</f>
        <v>1</v>
      </c>
      <c r="H78">
        <v>74</v>
      </c>
      <c r="I78">
        <f ca="1">IF(G78,IF(Simulación!$F$9,RANDBETWEEN(Simulación!$F$7,Simulación!$F$8),I77+Simulación!$H$9),"")</f>
        <v>22.121212121212142</v>
      </c>
      <c r="J78" s="2">
        <f ca="1">IF(G78,ROUND(K78+L78,Simulación!$I$27),"")</f>
        <v>10.3</v>
      </c>
      <c r="K78" s="137">
        <f ca="1">IF(G78,Simulación!$F$17+Simulación!$F$18*I78+Simulación!$F$19*I78^2+Simulación!$F$20*I78^3,"")</f>
        <v>9.8388225441184147</v>
      </c>
      <c r="L78" s="144">
        <f ca="1">IF(G78,'!I'!T78*Simulación!$I$30,"")</f>
        <v>0.43287883755352879</v>
      </c>
      <c r="N78" s="11">
        <f t="shared" ca="1" si="9"/>
        <v>0.15080824663742298</v>
      </c>
      <c r="O78" s="11">
        <f t="shared" ca="1" si="9"/>
        <v>0.45426265011378464</v>
      </c>
      <c r="P78" s="11">
        <f t="shared" ca="1" si="10"/>
        <v>0.94755615947377136</v>
      </c>
      <c r="Q78" s="11">
        <f t="shared" ca="1" si="11"/>
        <v>0.68538593960566419</v>
      </c>
      <c r="R78" s="12">
        <f t="shared" ca="1" si="12"/>
        <v>0.48320829156792416</v>
      </c>
      <c r="S78" s="12">
        <f t="shared" ca="1" si="13"/>
        <v>0.67223186964444948</v>
      </c>
      <c r="T78" s="4">
        <f t="shared" ca="1" si="14"/>
        <v>0.86575767510705759</v>
      </c>
      <c r="U78" s="4">
        <f t="shared" ca="1" si="15"/>
        <v>1.1783986709462639</v>
      </c>
    </row>
    <row r="79" spans="7:21" x14ac:dyDescent="0.25">
      <c r="G79">
        <f>IF(H79&lt;=Simulación!$F$27,1,0)</f>
        <v>1</v>
      </c>
      <c r="H79">
        <v>75</v>
      </c>
      <c r="I79">
        <f ca="1">IF(G79,IF(Simulación!$F$9,RANDBETWEEN(Simulación!$F$7,Simulación!$F$8),I78+Simulación!$H$9),"")</f>
        <v>22.424242424242447</v>
      </c>
      <c r="J79" s="2">
        <f ca="1">IF(G79,ROUND(K79+L79,Simulación!$I$27),"")</f>
        <v>9.8000000000000007</v>
      </c>
      <c r="K79" s="137">
        <f ca="1">IF(G79,Simulación!$F$17+Simulación!$F$18*I79+Simulación!$F$19*I79^2+Simulación!$F$20*I79^3,"")</f>
        <v>9.7953946150295739</v>
      </c>
      <c r="L79" s="144">
        <f ca="1">IF(G79,'!I'!T79*Simulación!$I$30,"")</f>
        <v>-3.4585004904573217E-3</v>
      </c>
      <c r="N79" s="11">
        <f t="shared" ca="1" si="9"/>
        <v>0.67659075460164952</v>
      </c>
      <c r="O79" s="11">
        <f t="shared" ca="1" si="9"/>
        <v>0.96822976234790503</v>
      </c>
      <c r="P79" s="11">
        <f t="shared" ca="1" si="10"/>
        <v>4.2511450882866333</v>
      </c>
      <c r="Q79" s="11">
        <f t="shared" ca="1" si="11"/>
        <v>2.8043143483623939E-2</v>
      </c>
      <c r="R79" s="12">
        <f t="shared" ca="1" si="12"/>
        <v>-7.4530529981926608E-2</v>
      </c>
      <c r="S79" s="12">
        <f t="shared" ca="1" si="13"/>
        <v>-0.14996114024718896</v>
      </c>
      <c r="T79" s="4">
        <f t="shared" ca="1" si="14"/>
        <v>-6.9170009809146433E-3</v>
      </c>
      <c r="U79" s="4">
        <f t="shared" ca="1" si="15"/>
        <v>-0.14451941076847979</v>
      </c>
    </row>
    <row r="80" spans="7:21" x14ac:dyDescent="0.25">
      <c r="G80">
        <f>IF(H80&lt;=Simulación!$F$27,1,0)</f>
        <v>1</v>
      </c>
      <c r="H80">
        <v>76</v>
      </c>
      <c r="I80">
        <f ca="1">IF(G80,IF(Simulación!$F$9,RANDBETWEEN(Simulación!$F$7,Simulación!$F$8),I79+Simulación!$H$9),"")</f>
        <v>22.727272727272751</v>
      </c>
      <c r="J80" s="2">
        <f ca="1">IF(G80,ROUND(K80+L80,Simulación!$I$27),"")</f>
        <v>9.4</v>
      </c>
      <c r="K80" s="137">
        <f ca="1">IF(G80,Simulación!$F$17+Simulación!$F$18*I80+Simulación!$F$19*I80^2+Simulación!$F$20*I80^3,"")</f>
        <v>9.7468137706985107</v>
      </c>
      <c r="L80" s="144">
        <f ca="1">IF(G80,'!I'!T80*Simulación!$I$30,"")</f>
        <v>-0.33308666478777793</v>
      </c>
      <c r="N80" s="11">
        <f t="shared" ca="1" si="9"/>
        <v>0.39781982399790516</v>
      </c>
      <c r="O80" s="11">
        <f t="shared" ca="1" si="9"/>
        <v>0.64317144358288247</v>
      </c>
      <c r="P80" s="11">
        <f t="shared" ca="1" si="10"/>
        <v>2.4995756730484069</v>
      </c>
      <c r="Q80" s="11">
        <f t="shared" ca="1" si="11"/>
        <v>0.38334649247969305</v>
      </c>
      <c r="R80" s="12">
        <f t="shared" ca="1" si="12"/>
        <v>-0.49587064432780237</v>
      </c>
      <c r="S80" s="12">
        <f t="shared" ca="1" si="13"/>
        <v>0.37075436150316976</v>
      </c>
      <c r="T80" s="4">
        <f t="shared" ca="1" si="14"/>
        <v>-0.66617332957555586</v>
      </c>
      <c r="U80" s="4">
        <f t="shared" ca="1" si="15"/>
        <v>0.69331786637585424</v>
      </c>
    </row>
    <row r="81" spans="7:21" x14ac:dyDescent="0.25">
      <c r="G81">
        <f>IF(H81&lt;=Simulación!$F$27,1,0)</f>
        <v>1</v>
      </c>
      <c r="H81">
        <v>77</v>
      </c>
      <c r="I81">
        <f ca="1">IF(G81,IF(Simulación!$F$9,RANDBETWEEN(Simulación!$F$7,Simulación!$F$8),I80+Simulación!$H$9),"")</f>
        <v>23.030303030303056</v>
      </c>
      <c r="J81" s="2">
        <f ca="1">IF(G81,ROUND(K81+L81,Simulación!$I$27),"")</f>
        <v>8.9</v>
      </c>
      <c r="K81" s="137">
        <f ca="1">IF(G81,Simulación!$F$17+Simulación!$F$18*I81+Simulación!$F$19*I81^2+Simulación!$F$20*I81^3,"")</f>
        <v>9.6930665499967343</v>
      </c>
      <c r="L81" s="144">
        <f ca="1">IF(G81,'!I'!T81*Simulación!$I$30,"")</f>
        <v>-0.77667054510148048</v>
      </c>
      <c r="N81" s="11">
        <f t="shared" ca="1" si="9"/>
        <v>0.48535790542510227</v>
      </c>
      <c r="O81" s="11">
        <f t="shared" ca="1" si="9"/>
        <v>0.26936642362388308</v>
      </c>
      <c r="P81" s="11">
        <f t="shared" ca="1" si="10"/>
        <v>3.0495936600904616</v>
      </c>
      <c r="Q81" s="11">
        <f t="shared" ca="1" si="11"/>
        <v>1.139313079613991</v>
      </c>
      <c r="R81" s="12">
        <f t="shared" ca="1" si="12"/>
        <v>-1.0628722027406978</v>
      </c>
      <c r="S81" s="12">
        <f t="shared" ca="1" si="13"/>
        <v>9.8059982944765312E-2</v>
      </c>
      <c r="T81" s="4">
        <f t="shared" ca="1" si="14"/>
        <v>-1.553341090202961</v>
      </c>
      <c r="U81" s="4">
        <f t="shared" ca="1" si="15"/>
        <v>0.25454945088613334</v>
      </c>
    </row>
    <row r="82" spans="7:21" x14ac:dyDescent="0.25">
      <c r="G82">
        <f>IF(H82&lt;=Simulación!$F$27,1,0)</f>
        <v>1</v>
      </c>
      <c r="H82">
        <v>78</v>
      </c>
      <c r="I82">
        <f ca="1">IF(G82,IF(Simulación!$F$9,RANDBETWEEN(Simulación!$F$7,Simulación!$F$8),I81+Simulación!$H$9),"")</f>
        <v>23.333333333333361</v>
      </c>
      <c r="J82" s="2">
        <f ca="1">IF(G82,ROUND(K82+L82,Simulación!$I$27),"")</f>
        <v>9</v>
      </c>
      <c r="K82" s="137">
        <f ca="1">IF(G82,Simulación!$F$17+Simulación!$F$18*I82+Simulación!$F$19*I82^2+Simulación!$F$20*I82^3,"")</f>
        <v>9.6341394917957466</v>
      </c>
      <c r="L82" s="144">
        <f ca="1">IF(G82,'!I'!T82*Simulación!$I$30,"")</f>
        <v>-0.68150508900964823</v>
      </c>
      <c r="N82" s="11">
        <f t="shared" ca="1" si="9"/>
        <v>0.61060682274875888</v>
      </c>
      <c r="O82" s="11">
        <f t="shared" ca="1" si="9"/>
        <v>0.17748195174619408</v>
      </c>
      <c r="P82" s="11">
        <f t="shared" ca="1" si="10"/>
        <v>3.8365558171586116</v>
      </c>
      <c r="Q82" s="11">
        <f t="shared" ca="1" si="11"/>
        <v>1.5016916080973357</v>
      </c>
      <c r="R82" s="12">
        <f t="shared" ca="1" si="12"/>
        <v>-0.94122900445093338</v>
      </c>
      <c r="S82" s="12">
        <f t="shared" ca="1" si="13"/>
        <v>-0.78471623487579267</v>
      </c>
      <c r="T82" s="4">
        <f t="shared" ca="1" si="14"/>
        <v>-1.3630101780192965</v>
      </c>
      <c r="U82" s="4">
        <f t="shared" ca="1" si="15"/>
        <v>-1.1658477145148296</v>
      </c>
    </row>
    <row r="83" spans="7:21" x14ac:dyDescent="0.25">
      <c r="G83">
        <f>IF(H83&lt;=Simulación!$F$27,1,0)</f>
        <v>1</v>
      </c>
      <c r="H83">
        <v>79</v>
      </c>
      <c r="I83">
        <f ca="1">IF(G83,IF(Simulación!$F$9,RANDBETWEEN(Simulación!$F$7,Simulación!$F$8),I82+Simulación!$H$9),"")</f>
        <v>23.636363636363665</v>
      </c>
      <c r="J83" s="2">
        <f ca="1">IF(G83,ROUND(K83+L83,Simulación!$I$27),"")</f>
        <v>9.6999999999999993</v>
      </c>
      <c r="K83" s="137">
        <f ca="1">IF(G83,Simulación!$F$17+Simulación!$F$18*I83+Simulación!$F$19*I83^2+Simulación!$F$20*I83^3,"")</f>
        <v>9.5700191349670565</v>
      </c>
      <c r="L83" s="144">
        <f ca="1">IF(G83,'!I'!T83*Simulación!$I$30,"")</f>
        <v>0.10838600721266653</v>
      </c>
      <c r="N83" s="11">
        <f t="shared" ca="1" si="9"/>
        <v>0.76647564822573855</v>
      </c>
      <c r="O83" s="11">
        <f t="shared" ca="1" si="9"/>
        <v>0.60355903142500289</v>
      </c>
      <c r="P83" s="11">
        <f t="shared" ca="1" si="10"/>
        <v>4.8159085312429095</v>
      </c>
      <c r="Q83" s="11">
        <f t="shared" ca="1" si="11"/>
        <v>0.43856049415439008</v>
      </c>
      <c r="R83" s="12">
        <f t="shared" ca="1" si="12"/>
        <v>6.8432307447482479E-2</v>
      </c>
      <c r="S83" s="12">
        <f t="shared" ca="1" si="13"/>
        <v>-0.65869379339098333</v>
      </c>
      <c r="T83" s="4">
        <f t="shared" ca="1" si="14"/>
        <v>0.21677201442533306</v>
      </c>
      <c r="U83" s="4">
        <f t="shared" ca="1" si="15"/>
        <v>-0.96307614562972665</v>
      </c>
    </row>
    <row r="84" spans="7:21" x14ac:dyDescent="0.25">
      <c r="G84">
        <f>IF(H84&lt;=Simulación!$F$27,1,0)</f>
        <v>1</v>
      </c>
      <c r="H84">
        <v>80</v>
      </c>
      <c r="I84">
        <f ca="1">IF(G84,IF(Simulación!$F$9,RANDBETWEEN(Simulación!$F$7,Simulación!$F$8),I83+Simulación!$H$9),"")</f>
        <v>23.93939393939397</v>
      </c>
      <c r="J84" s="2">
        <f ca="1">IF(G84,ROUND(K84+L84,Simulación!$I$27),"")</f>
        <v>9.1</v>
      </c>
      <c r="K84" s="137">
        <f ca="1">IF(G84,Simulación!$F$17+Simulación!$F$18*I84+Simulación!$F$19*I84^2+Simulación!$F$20*I84^3,"")</f>
        <v>9.5006920183821659</v>
      </c>
      <c r="L84" s="144">
        <f ca="1">IF(G84,'!I'!T84*Simulación!$I$30,"")</f>
        <v>-0.44134236153271705</v>
      </c>
      <c r="N84" s="11">
        <f t="shared" ca="1" si="9"/>
        <v>0.53150661429181545</v>
      </c>
      <c r="O84" s="11">
        <f t="shared" ca="1" si="9"/>
        <v>0.61769356653345242</v>
      </c>
      <c r="P84" s="11">
        <f t="shared" ca="1" si="10"/>
        <v>3.3395545495871022</v>
      </c>
      <c r="Q84" s="11">
        <f t="shared" ca="1" si="11"/>
        <v>0.41845384389599444</v>
      </c>
      <c r="R84" s="12">
        <f t="shared" ca="1" si="12"/>
        <v>-0.63424616130566358</v>
      </c>
      <c r="S84" s="12">
        <f t="shared" ca="1" si="13"/>
        <v>-0.12722283900709244</v>
      </c>
      <c r="T84" s="4">
        <f t="shared" ca="1" si="14"/>
        <v>-0.88268472306543411</v>
      </c>
      <c r="U84" s="4">
        <f t="shared" ca="1" si="15"/>
        <v>-0.10793322054781009</v>
      </c>
    </row>
    <row r="85" spans="7:21" x14ac:dyDescent="0.25">
      <c r="G85">
        <f>IF(H85&lt;=Simulación!$F$27,1,0)</f>
        <v>1</v>
      </c>
      <c r="H85">
        <v>81</v>
      </c>
      <c r="I85">
        <f ca="1">IF(G85,IF(Simulación!$F$9,RANDBETWEEN(Simulación!$F$7,Simulación!$F$8),I84+Simulación!$H$9),"")</f>
        <v>24.242424242424274</v>
      </c>
      <c r="J85" s="2">
        <f ca="1">IF(G85,ROUND(K85+L85,Simulación!$I$27),"")</f>
        <v>8.3000000000000007</v>
      </c>
      <c r="K85" s="137">
        <f ca="1">IF(G85,Simulación!$F$17+Simulación!$F$18*I85+Simulación!$F$19*I85^2+Simulación!$F$20*I85^3,"")</f>
        <v>9.4261446809125804</v>
      </c>
      <c r="L85" s="144">
        <f ca="1">IF(G85,'!I'!T85*Simulación!$I$30,"")</f>
        <v>-1.0846330607158035</v>
      </c>
      <c r="N85" s="11">
        <f t="shared" ref="N85:O104" ca="1" si="16">RAND()</f>
        <v>0.60731383601947042</v>
      </c>
      <c r="O85" s="11">
        <f t="shared" ca="1" si="16"/>
        <v>1.8269046393069033E-2</v>
      </c>
      <c r="P85" s="11">
        <f t="shared" ca="1" si="10"/>
        <v>3.8158653713244091</v>
      </c>
      <c r="Q85" s="11">
        <f t="shared" ca="1" si="11"/>
        <v>3.4765682426826232</v>
      </c>
      <c r="R85" s="12">
        <f t="shared" ca="1" si="12"/>
        <v>-1.4565186674467392</v>
      </c>
      <c r="S85" s="12">
        <f t="shared" ca="1" si="13"/>
        <v>-1.1640969092226809</v>
      </c>
      <c r="T85" s="4">
        <f t="shared" ca="1" si="14"/>
        <v>-2.1692661214316069</v>
      </c>
      <c r="U85" s="4">
        <f t="shared" ca="1" si="15"/>
        <v>-1.7762756163681648</v>
      </c>
    </row>
    <row r="86" spans="7:21" x14ac:dyDescent="0.25">
      <c r="G86">
        <f>IF(H86&lt;=Simulación!$F$27,1,0)</f>
        <v>1</v>
      </c>
      <c r="H86">
        <v>82</v>
      </c>
      <c r="I86">
        <f ca="1">IF(G86,IF(Simulación!$F$9,RANDBETWEEN(Simulación!$F$7,Simulación!$F$8),I85+Simulación!$H$9),"")</f>
        <v>24.545454545454579</v>
      </c>
      <c r="J86" s="2">
        <f ca="1">IF(G86,ROUND(K86+L86,Simulación!$I$27),"")</f>
        <v>9</v>
      </c>
      <c r="K86" s="137">
        <f ca="1">IF(G86,Simulación!$F$17+Simulación!$F$18*I86+Simulación!$F$19*I86^2+Simulación!$F$20*I86^3,"")</f>
        <v>9.3463636614298053</v>
      </c>
      <c r="L86" s="144">
        <f ca="1">IF(G86,'!I'!T86*Simulación!$I$30,"")</f>
        <v>-0.31023996457620401</v>
      </c>
      <c r="N86" s="11">
        <f t="shared" ca="1" si="16"/>
        <v>0.50248612069208798</v>
      </c>
      <c r="O86" s="11">
        <f t="shared" ca="1" si="16"/>
        <v>0.77818744948518515</v>
      </c>
      <c r="P86" s="11">
        <f t="shared" ca="1" si="10"/>
        <v>3.1572134105941956</v>
      </c>
      <c r="Q86" s="11">
        <f t="shared" ca="1" si="11"/>
        <v>0.21783155545129729</v>
      </c>
      <c r="R86" s="12">
        <f t="shared" ca="1" si="12"/>
        <v>-0.46666734096296081</v>
      </c>
      <c r="S86" s="12">
        <f t="shared" ca="1" si="13"/>
        <v>-7.2902901078752995E-3</v>
      </c>
      <c r="T86" s="4">
        <f t="shared" ca="1" si="14"/>
        <v>-0.62047992915240802</v>
      </c>
      <c r="U86" s="4">
        <f t="shared" ca="1" si="15"/>
        <v>8.5039640588315216E-2</v>
      </c>
    </row>
    <row r="87" spans="7:21" x14ac:dyDescent="0.25">
      <c r="G87">
        <f>IF(H87&lt;=Simulación!$F$27,1,0)</f>
        <v>1</v>
      </c>
      <c r="H87">
        <v>83</v>
      </c>
      <c r="I87">
        <f ca="1">IF(G87,IF(Simulación!$F$9,RANDBETWEEN(Simulación!$F$7,Simulación!$F$8),I86+Simulación!$H$9),"")</f>
        <v>24.848484848484883</v>
      </c>
      <c r="J87" s="2">
        <f ca="1">IF(G87,ROUND(K87+L87,Simulación!$I$27),"")</f>
        <v>9.4</v>
      </c>
      <c r="K87" s="137">
        <f ca="1">IF(G87,Simulación!$F$17+Simulación!$F$18*I87+Simulación!$F$19*I87^2+Simulación!$F$20*I87^3,"")</f>
        <v>9.2613354988053462</v>
      </c>
      <c r="L87" s="144">
        <f ca="1">IF(G87,'!I'!T87*Simulación!$I$30,"")</f>
        <v>9.5804943845667262E-2</v>
      </c>
      <c r="N87" s="11">
        <f t="shared" ca="1" si="16"/>
        <v>0.76579916246743385</v>
      </c>
      <c r="O87" s="11">
        <f t="shared" ca="1" si="16"/>
        <v>0.72524785868920949</v>
      </c>
      <c r="P87" s="11">
        <f t="shared" ca="1" si="10"/>
        <v>4.8116580458658129</v>
      </c>
      <c r="Q87" s="11">
        <f t="shared" ca="1" si="11"/>
        <v>0.27902708957547273</v>
      </c>
      <c r="R87" s="12">
        <f t="shared" ca="1" si="12"/>
        <v>5.2350833678563774E-2</v>
      </c>
      <c r="S87" s="12">
        <f t="shared" ca="1" si="13"/>
        <v>-0.52562960322705576</v>
      </c>
      <c r="T87" s="4">
        <f t="shared" ca="1" si="14"/>
        <v>0.19160988769133452</v>
      </c>
      <c r="U87" s="4">
        <f t="shared" ca="1" si="15"/>
        <v>-0.74897432150963439</v>
      </c>
    </row>
    <row r="88" spans="7:21" x14ac:dyDescent="0.25">
      <c r="G88">
        <f>IF(H88&lt;=Simulación!$F$27,1,0)</f>
        <v>1</v>
      </c>
      <c r="H88">
        <v>84</v>
      </c>
      <c r="I88">
        <f ca="1">IF(G88,IF(Simulación!$F$9,RANDBETWEEN(Simulación!$F$7,Simulación!$F$8),I87+Simulación!$H$9),"")</f>
        <v>25.151515151515188</v>
      </c>
      <c r="J88" s="2">
        <f ca="1">IF(G88,ROUND(K88+L88,Simulación!$I$27),"")</f>
        <v>9.1999999999999993</v>
      </c>
      <c r="K88" s="137">
        <f ca="1">IF(G88,Simulación!$F$17+Simulación!$F$18*I88+Simulación!$F$19*I88^2+Simulación!$F$20*I88^3,"")</f>
        <v>9.1710467319107032</v>
      </c>
      <c r="L88" s="144">
        <f ca="1">IF(G88,'!I'!T88*Simulación!$I$30,"")</f>
        <v>2.1883573581186675E-2</v>
      </c>
      <c r="N88" s="11">
        <f t="shared" ca="1" si="16"/>
        <v>0.74458734234470392</v>
      </c>
      <c r="O88" s="11">
        <f t="shared" ca="1" si="16"/>
        <v>0.17065387226070317</v>
      </c>
      <c r="P88" s="11">
        <f t="shared" ca="1" si="10"/>
        <v>4.6783802493321405</v>
      </c>
      <c r="Q88" s="11">
        <f t="shared" ca="1" si="11"/>
        <v>1.5357677056306176</v>
      </c>
      <c r="R88" s="12">
        <f t="shared" ca="1" si="12"/>
        <v>-4.213756862842697E-2</v>
      </c>
      <c r="S88" s="12">
        <f t="shared" ca="1" si="13"/>
        <v>-1.2385443596983929</v>
      </c>
      <c r="T88" s="4">
        <f t="shared" ca="1" si="14"/>
        <v>4.376714716237335E-2</v>
      </c>
      <c r="U88" s="4">
        <f t="shared" ca="1" si="15"/>
        <v>-1.8960624269916977</v>
      </c>
    </row>
    <row r="89" spans="7:21" x14ac:dyDescent="0.25">
      <c r="G89">
        <f>IF(H89&lt;=Simulación!$F$27,1,0)</f>
        <v>1</v>
      </c>
      <c r="H89">
        <v>85</v>
      </c>
      <c r="I89">
        <f ca="1">IF(G89,IF(Simulación!$F$9,RANDBETWEEN(Simulación!$F$7,Simulación!$F$8),I88+Simulación!$H$9),"")</f>
        <v>25.454545454545492</v>
      </c>
      <c r="J89" s="2">
        <f ca="1">IF(G89,ROUND(K89+L89,Simulación!$I$27),"")</f>
        <v>8.3000000000000007</v>
      </c>
      <c r="K89" s="137">
        <f ca="1">IF(G89,Simulación!$F$17+Simulación!$F$18*I89+Simulación!$F$19*I89^2+Simulación!$F$20*I89^3,"")</f>
        <v>9.0754838996173852</v>
      </c>
      <c r="L89" s="144">
        <f ca="1">IF(G89,'!I'!T89*Simulación!$I$30,"")</f>
        <v>-0.72843362059897232</v>
      </c>
      <c r="N89" s="11">
        <f t="shared" ca="1" si="16"/>
        <v>0.40772868442380561</v>
      </c>
      <c r="O89" s="11">
        <f t="shared" ca="1" si="16"/>
        <v>0.19225060238403024</v>
      </c>
      <c r="P89" s="11">
        <f t="shared" ca="1" si="10"/>
        <v>2.5618348792873178</v>
      </c>
      <c r="Q89" s="11">
        <f t="shared" ca="1" si="11"/>
        <v>1.4322645814754247</v>
      </c>
      <c r="R89" s="12">
        <f t="shared" ca="1" si="12"/>
        <v>-1.0012143910397291</v>
      </c>
      <c r="S89" s="12">
        <f t="shared" ca="1" si="13"/>
        <v>0.65561751398995549</v>
      </c>
      <c r="T89" s="4">
        <f t="shared" ca="1" si="14"/>
        <v>-1.4568672411979446</v>
      </c>
      <c r="U89" s="4">
        <f t="shared" ca="1" si="15"/>
        <v>1.1516659801462454</v>
      </c>
    </row>
    <row r="90" spans="7:21" x14ac:dyDescent="0.25">
      <c r="G90">
        <f>IF(H90&lt;=Simulación!$F$27,1,0)</f>
        <v>1</v>
      </c>
      <c r="H90">
        <v>86</v>
      </c>
      <c r="I90">
        <f ca="1">IF(G90,IF(Simulación!$F$9,RANDBETWEEN(Simulación!$F$7,Simulación!$F$8),I89+Simulación!$H$9),"")</f>
        <v>25.757575757575797</v>
      </c>
      <c r="J90" s="2">
        <f ca="1">IF(G90,ROUND(K90+L90,Simulación!$I$27),"")</f>
        <v>9.1999999999999993</v>
      </c>
      <c r="K90" s="137">
        <f ca="1">IF(G90,Simulación!$F$17+Simulación!$F$18*I90+Simulación!$F$19*I90^2+Simulación!$F$20*I90^3,"")</f>
        <v>8.9746335407969013</v>
      </c>
      <c r="L90" s="144">
        <f ca="1">IF(G90,'!I'!T90*Simulación!$I$30,"")</f>
        <v>0.18650750215084066</v>
      </c>
      <c r="N90" s="11">
        <f t="shared" ca="1" si="16"/>
        <v>0.80101372069743892</v>
      </c>
      <c r="O90" s="11">
        <f t="shared" ca="1" si="16"/>
        <v>0.72002772721679498</v>
      </c>
      <c r="P90" s="11">
        <f t="shared" ca="1" si="10"/>
        <v>5.032917640735401</v>
      </c>
      <c r="Q90" s="11">
        <f t="shared" ca="1" si="11"/>
        <v>0.28530155840025756</v>
      </c>
      <c r="R90" s="12">
        <f t="shared" ca="1" si="12"/>
        <v>0.16828942882025286</v>
      </c>
      <c r="S90" s="12">
        <f t="shared" ca="1" si="13"/>
        <v>-0.50693217154527748</v>
      </c>
      <c r="T90" s="4">
        <f t="shared" ca="1" si="14"/>
        <v>0.37301500430168133</v>
      </c>
      <c r="U90" s="4">
        <f t="shared" ca="1" si="15"/>
        <v>-0.718889937239923</v>
      </c>
    </row>
    <row r="91" spans="7:21" x14ac:dyDescent="0.25">
      <c r="G91">
        <f>IF(H91&lt;=Simulación!$F$27,1,0)</f>
        <v>1</v>
      </c>
      <c r="H91">
        <v>87</v>
      </c>
      <c r="I91">
        <f ca="1">IF(G91,IF(Simulación!$F$9,RANDBETWEEN(Simulación!$F$7,Simulación!$F$8),I90+Simulación!$H$9),"")</f>
        <v>26.060606060606101</v>
      </c>
      <c r="J91" s="2">
        <f ca="1">IF(G91,ROUND(K91+L91,Simulación!$I$27),"")</f>
        <v>9</v>
      </c>
      <c r="K91" s="137">
        <f ca="1">IF(G91,Simulación!$F$17+Simulación!$F$18*I91+Simulación!$F$19*I91^2+Simulación!$F$20*I91^3,"")</f>
        <v>8.8684821943207481</v>
      </c>
      <c r="L91" s="144">
        <f ca="1">IF(G91,'!I'!T91*Simulación!$I$30,"")</f>
        <v>0.13287741226889727</v>
      </c>
      <c r="N91" s="11">
        <f t="shared" ca="1" si="16"/>
        <v>0.80478251803361567</v>
      </c>
      <c r="O91" s="11">
        <f t="shared" ca="1" si="16"/>
        <v>0.90431886112770266</v>
      </c>
      <c r="P91" s="11">
        <f t="shared" ca="1" si="10"/>
        <v>5.0565976927838046</v>
      </c>
      <c r="Q91" s="11">
        <f t="shared" ca="1" si="11"/>
        <v>8.7356822209546187E-2</v>
      </c>
      <c r="R91" s="12">
        <f t="shared" ca="1" si="12"/>
        <v>9.9737919420540735E-2</v>
      </c>
      <c r="S91" s="12">
        <f t="shared" ca="1" si="13"/>
        <v>-0.27822503417055749</v>
      </c>
      <c r="T91" s="4">
        <f t="shared" ca="1" si="14"/>
        <v>0.26575482453779453</v>
      </c>
      <c r="U91" s="4">
        <f t="shared" ca="1" si="15"/>
        <v>-0.35089750260451902</v>
      </c>
    </row>
    <row r="92" spans="7:21" x14ac:dyDescent="0.25">
      <c r="G92">
        <f>IF(H92&lt;=Simulación!$F$27,1,0)</f>
        <v>1</v>
      </c>
      <c r="H92">
        <v>88</v>
      </c>
      <c r="I92">
        <f ca="1">IF(G92,IF(Simulación!$F$9,RANDBETWEEN(Simulación!$F$7,Simulación!$F$8),I91+Simulación!$H$9),"")</f>
        <v>26.363636363636406</v>
      </c>
      <c r="J92" s="2">
        <f ca="1">IF(G92,ROUND(K92+L92,Simulación!$I$27),"")</f>
        <v>9.3000000000000007</v>
      </c>
      <c r="K92" s="137">
        <f ca="1">IF(G92,Simulación!$F$17+Simulación!$F$18*I92+Simulación!$F$19*I92^2+Simulación!$F$20*I92^3,"")</f>
        <v>8.7570163990604346</v>
      </c>
      <c r="L92" s="144">
        <f ca="1">IF(G92,'!I'!T92*Simulación!$I$30,"")</f>
        <v>0.49522306931132654</v>
      </c>
      <c r="N92" s="11">
        <f t="shared" ca="1" si="16"/>
        <v>0.97169377869959195</v>
      </c>
      <c r="O92" s="11">
        <f t="shared" ca="1" si="16"/>
        <v>0.68620474503538087</v>
      </c>
      <c r="P92" s="11">
        <f t="shared" ca="1" si="10"/>
        <v>6.1053320734030887</v>
      </c>
      <c r="Q92" s="11">
        <f t="shared" ca="1" si="11"/>
        <v>0.32709256633539063</v>
      </c>
      <c r="R92" s="12">
        <f t="shared" ca="1" si="12"/>
        <v>0.56289846547534161</v>
      </c>
      <c r="S92" s="12">
        <f t="shared" ca="1" si="13"/>
        <v>-0.10118242881496914</v>
      </c>
      <c r="T92" s="4">
        <f t="shared" ca="1" si="14"/>
        <v>0.99044613862265307</v>
      </c>
      <c r="U92" s="4">
        <f t="shared" ca="1" si="15"/>
        <v>-6.6033898753564829E-2</v>
      </c>
    </row>
    <row r="93" spans="7:21" x14ac:dyDescent="0.25">
      <c r="G93">
        <f>IF(H93&lt;=Simulación!$F$27,1,0)</f>
        <v>1</v>
      </c>
      <c r="H93">
        <v>89</v>
      </c>
      <c r="I93">
        <f ca="1">IF(G93,IF(Simulación!$F$9,RANDBETWEEN(Simulación!$F$7,Simulación!$F$8),I92+Simulación!$H$9),"")</f>
        <v>26.66666666666671</v>
      </c>
      <c r="J93" s="2">
        <f ca="1">IF(G93,ROUND(K93+L93,Simulación!$I$27),"")</f>
        <v>9.1</v>
      </c>
      <c r="K93" s="137">
        <f ca="1">IF(G93,Simulación!$F$17+Simulación!$F$18*I93+Simulación!$F$19*I93^2+Simulación!$F$20*I93^3,"")</f>
        <v>8.6402226938874698</v>
      </c>
      <c r="L93" s="144">
        <f ca="1">IF(G93,'!I'!T93*Simulación!$I$30,"")</f>
        <v>0.43374088701796631</v>
      </c>
      <c r="N93" s="11">
        <f t="shared" ca="1" si="16"/>
        <v>0.86385439271920672</v>
      </c>
      <c r="O93" s="11">
        <f t="shared" ca="1" si="16"/>
        <v>0.53380925316894279</v>
      </c>
      <c r="P93" s="11">
        <f t="shared" ca="1" si="10"/>
        <v>5.4277572278758637</v>
      </c>
      <c r="Q93" s="11">
        <f t="shared" ca="1" si="11"/>
        <v>0.54522780465122944</v>
      </c>
      <c r="R93" s="12">
        <f t="shared" ca="1" si="12"/>
        <v>0.48431018776266271</v>
      </c>
      <c r="S93" s="12">
        <f t="shared" ca="1" si="13"/>
        <v>-0.55737908704984951</v>
      </c>
      <c r="T93" s="4">
        <f t="shared" ca="1" si="14"/>
        <v>0.86748177403593263</v>
      </c>
      <c r="U93" s="4">
        <f t="shared" ca="1" si="15"/>
        <v>-0.80005960894089001</v>
      </c>
    </row>
    <row r="94" spans="7:21" x14ac:dyDescent="0.25">
      <c r="G94">
        <f>IF(H94&lt;=Simulación!$F$27,1,0)</f>
        <v>1</v>
      </c>
      <c r="H94">
        <v>90</v>
      </c>
      <c r="I94">
        <f ca="1">IF(G94,IF(Simulación!$F$9,RANDBETWEEN(Simulación!$F$7,Simulación!$F$8),I93+Simulación!$H$9),"")</f>
        <v>26.969696969697015</v>
      </c>
      <c r="J94" s="2">
        <f ca="1">IF(G94,ROUND(K94+L94,Simulación!$I$27),"")</f>
        <v>8.3000000000000007</v>
      </c>
      <c r="K94" s="137">
        <f ca="1">IF(G94,Simulación!$F$17+Simulación!$F$18*I94+Simulación!$F$19*I94^2+Simulación!$F$20*I94^3,"")</f>
        <v>8.5180876176733467</v>
      </c>
      <c r="L94" s="144">
        <f ca="1">IF(G94,'!I'!T94*Simulación!$I$30,"")</f>
        <v>-0.18601910236343697</v>
      </c>
      <c r="N94" s="11">
        <f t="shared" ca="1" si="16"/>
        <v>0.29321823238878875</v>
      </c>
      <c r="O94" s="11">
        <f t="shared" ca="1" si="16"/>
        <v>0.21938152615526751</v>
      </c>
      <c r="P94" s="11">
        <f t="shared" ca="1" si="10"/>
        <v>1.8423444895424068</v>
      </c>
      <c r="Q94" s="11">
        <f t="shared" ca="1" si="11"/>
        <v>1.3175998932366038</v>
      </c>
      <c r="R94" s="12">
        <f t="shared" ca="1" si="12"/>
        <v>-0.30788469446051814</v>
      </c>
      <c r="S94" s="12">
        <f t="shared" ca="1" si="13"/>
        <v>1.1058059993297003</v>
      </c>
      <c r="T94" s="4">
        <f t="shared" ca="1" si="14"/>
        <v>-0.37203820472687393</v>
      </c>
      <c r="U94" s="4">
        <f t="shared" ca="1" si="15"/>
        <v>1.8760244705136273</v>
      </c>
    </row>
    <row r="95" spans="7:21" x14ac:dyDescent="0.25">
      <c r="G95">
        <f>IF(H95&lt;=Simulación!$F$27,1,0)</f>
        <v>1</v>
      </c>
      <c r="H95">
        <v>91</v>
      </c>
      <c r="I95">
        <f ca="1">IF(G95,IF(Simulación!$F$9,RANDBETWEEN(Simulación!$F$7,Simulación!$F$8),I94+Simulación!$H$9),"")</f>
        <v>27.27272727272732</v>
      </c>
      <c r="J95" s="2">
        <f ca="1">IF(G95,ROUND(K95+L95,Simulación!$I$27),"")</f>
        <v>8.3000000000000007</v>
      </c>
      <c r="K95" s="137">
        <f ca="1">IF(G95,Simulación!$F$17+Simulación!$F$18*I95+Simulación!$F$19*I95^2+Simulación!$F$20*I95^3,"")</f>
        <v>8.3905977092895832</v>
      </c>
      <c r="L95" s="144">
        <f ca="1">IF(G95,'!I'!T95*Simulación!$I$30,"")</f>
        <v>-4.9725973743009036E-2</v>
      </c>
      <c r="N95" s="11">
        <f t="shared" ca="1" si="16"/>
        <v>0.27855617411381661</v>
      </c>
      <c r="O95" s="11">
        <f t="shared" ca="1" si="16"/>
        <v>0.52419056202973746</v>
      </c>
      <c r="P95" s="11">
        <f t="shared" ca="1" si="10"/>
        <v>1.7502200604160911</v>
      </c>
      <c r="Q95" s="11">
        <f t="shared" ca="1" si="11"/>
        <v>0.56102160544844681</v>
      </c>
      <c r="R95" s="12">
        <f t="shared" ca="1" si="12"/>
        <v>-0.13367093296381874</v>
      </c>
      <c r="S95" s="12">
        <f t="shared" ca="1" si="13"/>
        <v>0.73698961127618967</v>
      </c>
      <c r="T95" s="4">
        <f t="shared" ca="1" si="14"/>
        <v>-9.9451947486018072E-2</v>
      </c>
      <c r="U95" s="4">
        <f t="shared" ca="1" si="15"/>
        <v>1.2825946277410456</v>
      </c>
    </row>
    <row r="96" spans="7:21" x14ac:dyDescent="0.25">
      <c r="G96">
        <f>IF(H96&lt;=Simulación!$F$27,1,0)</f>
        <v>1</v>
      </c>
      <c r="H96">
        <v>92</v>
      </c>
      <c r="I96">
        <f ca="1">IF(G96,IF(Simulación!$F$9,RANDBETWEEN(Simulación!$F$7,Simulación!$F$8),I95+Simulación!$H$9),"")</f>
        <v>27.575757575757624</v>
      </c>
      <c r="J96" s="2">
        <f ca="1">IF(G96,ROUND(K96+L96,Simulación!$I$27),"")</f>
        <v>8</v>
      </c>
      <c r="K96" s="137">
        <f ca="1">IF(G96,Simulación!$F$17+Simulación!$F$18*I96+Simulación!$F$19*I96^2+Simulación!$F$20*I96^3,"")</f>
        <v>8.2577395076076758</v>
      </c>
      <c r="L96" s="144">
        <f ca="1">IF(G96,'!I'!T96*Simulación!$I$30,"")</f>
        <v>-0.23311491216860061</v>
      </c>
      <c r="N96" s="11">
        <f t="shared" ca="1" si="16"/>
        <v>0.39435581620889582</v>
      </c>
      <c r="O96" s="11">
        <f t="shared" ca="1" si="16"/>
        <v>0.77769866717577152</v>
      </c>
      <c r="P96" s="11">
        <f t="shared" ca="1" si="10"/>
        <v>2.4778106702045477</v>
      </c>
      <c r="Q96" s="11">
        <f t="shared" ca="1" si="11"/>
        <v>0.2183772906809914</v>
      </c>
      <c r="R96" s="12">
        <f t="shared" ca="1" si="12"/>
        <v>-0.36808390083240089</v>
      </c>
      <c r="S96" s="12">
        <f t="shared" ca="1" si="13"/>
        <v>0.28790889640473888</v>
      </c>
      <c r="T96" s="4">
        <f t="shared" ca="1" si="14"/>
        <v>-0.46622982433720123</v>
      </c>
      <c r="U96" s="4">
        <f t="shared" ca="1" si="15"/>
        <v>0.56001855289564539</v>
      </c>
    </row>
    <row r="97" spans="7:21" x14ac:dyDescent="0.25">
      <c r="G97">
        <f>IF(H97&lt;=Simulación!$F$27,1,0)</f>
        <v>1</v>
      </c>
      <c r="H97">
        <v>93</v>
      </c>
      <c r="I97">
        <f ca="1">IF(G97,IF(Simulación!$F$9,RANDBETWEEN(Simulación!$F$7,Simulación!$F$8),I96+Simulación!$H$9),"")</f>
        <v>27.878787878787929</v>
      </c>
      <c r="J97" s="2">
        <f ca="1">IF(G97,ROUND(K97+L97,Simulación!$I$27),"")</f>
        <v>8.5</v>
      </c>
      <c r="K97" s="137">
        <f ca="1">IF(G97,Simulación!$F$17+Simulación!$F$18*I97+Simulación!$F$19*I97^2+Simulación!$F$20*I97^3,"")</f>
        <v>8.1194995514991373</v>
      </c>
      <c r="L97" s="144">
        <f ca="1">IF(G97,'!I'!T97*Simulación!$I$30,"")</f>
        <v>0.39918005470186846</v>
      </c>
      <c r="N97" s="11">
        <f t="shared" ca="1" si="16"/>
        <v>0.79332956610710448</v>
      </c>
      <c r="O97" s="11">
        <f t="shared" ca="1" si="16"/>
        <v>4.5753594910462381E-2</v>
      </c>
      <c r="P97" s="11">
        <f t="shared" ca="1" si="10"/>
        <v>4.9846366735153147</v>
      </c>
      <c r="Q97" s="11">
        <f t="shared" ca="1" si="11"/>
        <v>2.6791495545200679</v>
      </c>
      <c r="R97" s="12">
        <f t="shared" ca="1" si="12"/>
        <v>0.44013354687702927</v>
      </c>
      <c r="S97" s="12">
        <f t="shared" ca="1" si="13"/>
        <v>-1.57652529806328</v>
      </c>
      <c r="T97" s="4">
        <f t="shared" ca="1" si="14"/>
        <v>0.79836010940373692</v>
      </c>
      <c r="U97" s="4">
        <f t="shared" ca="1" si="15"/>
        <v>-2.4398776738480947</v>
      </c>
    </row>
    <row r="98" spans="7:21" x14ac:dyDescent="0.25">
      <c r="G98">
        <f>IF(H98&lt;=Simulación!$F$27,1,0)</f>
        <v>1</v>
      </c>
      <c r="H98">
        <v>94</v>
      </c>
      <c r="I98">
        <f ca="1">IF(G98,IF(Simulación!$F$9,RANDBETWEEN(Simulación!$F$7,Simulación!$F$8),I97+Simulación!$H$9),"")</f>
        <v>28.181818181818233</v>
      </c>
      <c r="J98" s="2">
        <f ca="1">IF(G98,ROUND(K98+L98,Simulación!$I$27),"")</f>
        <v>8.3000000000000007</v>
      </c>
      <c r="K98" s="137">
        <f ca="1">IF(G98,Simulación!$F$17+Simulación!$F$18*I98+Simulación!$F$19*I98^2+Simulación!$F$20*I98^3,"")</f>
        <v>7.975864379835464</v>
      </c>
      <c r="L98" s="144">
        <f ca="1">IF(G98,'!I'!T98*Simulación!$I$30,"")</f>
        <v>0.35354624013283048</v>
      </c>
      <c r="N98" s="11">
        <f t="shared" ca="1" si="16"/>
        <v>0.81382880565311888</v>
      </c>
      <c r="O98" s="11">
        <f t="shared" ca="1" si="16"/>
        <v>0.33245899822708325</v>
      </c>
      <c r="P98" s="11">
        <f t="shared" ca="1" si="10"/>
        <v>5.1134371942391876</v>
      </c>
      <c r="Q98" s="11">
        <f t="shared" ca="1" si="11"/>
        <v>0.95652381616072635</v>
      </c>
      <c r="R98" s="12">
        <f t="shared" ca="1" si="12"/>
        <v>0.38180310448432736</v>
      </c>
      <c r="S98" s="12">
        <f t="shared" ca="1" si="13"/>
        <v>-0.90041668441164302</v>
      </c>
      <c r="T98" s="4">
        <f t="shared" ca="1" si="14"/>
        <v>0.70709248026566096</v>
      </c>
      <c r="U98" s="4">
        <f t="shared" ca="1" si="15"/>
        <v>-1.3520110787274171</v>
      </c>
    </row>
    <row r="99" spans="7:21" x14ac:dyDescent="0.25">
      <c r="G99">
        <f>IF(H99&lt;=Simulación!$F$27,1,0)</f>
        <v>1</v>
      </c>
      <c r="H99">
        <v>95</v>
      </c>
      <c r="I99">
        <f ca="1">IF(G99,IF(Simulación!$F$9,RANDBETWEEN(Simulación!$F$7,Simulación!$F$8),I98+Simulación!$H$9),"")</f>
        <v>28.484848484848538</v>
      </c>
      <c r="J99" s="2">
        <f ca="1">IF(G99,ROUND(K99+L99,Simulación!$I$27),"")</f>
        <v>8.5</v>
      </c>
      <c r="K99" s="137">
        <f ca="1">IF(G99,Simulación!$F$17+Simulación!$F$18*I99+Simulación!$F$19*I99^2+Simulación!$F$20*I99^3,"")</f>
        <v>7.8268205314881634</v>
      </c>
      <c r="L99" s="144">
        <f ca="1">IF(G99,'!I'!T99*Simulación!$I$30,"")</f>
        <v>0.64123561994471712</v>
      </c>
      <c r="N99" s="11">
        <f t="shared" ca="1" si="16"/>
        <v>0.96091341972788147</v>
      </c>
      <c r="O99" s="11">
        <f t="shared" ca="1" si="16"/>
        <v>0.50286396841492287</v>
      </c>
      <c r="P99" s="11">
        <f t="shared" ca="1" si="10"/>
        <v>6.0375970803059156</v>
      </c>
      <c r="Q99" s="11">
        <f t="shared" ca="1" si="11"/>
        <v>0.59709896331444867</v>
      </c>
      <c r="R99" s="12">
        <f t="shared" ca="1" si="12"/>
        <v>0.74953586920251414</v>
      </c>
      <c r="S99" s="12">
        <f t="shared" ca="1" si="13"/>
        <v>-0.18786948686064051</v>
      </c>
      <c r="T99" s="4">
        <f t="shared" ca="1" si="14"/>
        <v>1.2824712398894342</v>
      </c>
      <c r="U99" s="4">
        <f t="shared" ca="1" si="15"/>
        <v>-0.20551437980799331</v>
      </c>
    </row>
    <row r="100" spans="7:21" x14ac:dyDescent="0.25">
      <c r="G100">
        <f>IF(H100&lt;=Simulación!$F$27,1,0)</f>
        <v>1</v>
      </c>
      <c r="H100">
        <v>96</v>
      </c>
      <c r="I100">
        <f ca="1">IF(G100,IF(Simulación!$F$9,RANDBETWEEN(Simulación!$F$7,Simulación!$F$8),I99+Simulación!$H$9),"")</f>
        <v>28.787878787878842</v>
      </c>
      <c r="J100" s="2">
        <f ca="1">IF(G100,ROUND(K100+L100,Simulación!$I$27),"")</f>
        <v>7.3</v>
      </c>
      <c r="K100" s="137">
        <f ca="1">IF(G100,Simulación!$F$17+Simulación!$F$18*I100+Simulación!$F$19*I100^2+Simulación!$F$20*I100^3,"")</f>
        <v>7.6723545453287461</v>
      </c>
      <c r="L100" s="144">
        <f ca="1">IF(G100,'!I'!T100*Simulación!$I$30,"")</f>
        <v>-0.35567587629335218</v>
      </c>
      <c r="N100" s="11">
        <f t="shared" ca="1" si="16"/>
        <v>0.47892975778255364</v>
      </c>
      <c r="O100" s="11">
        <f t="shared" ca="1" si="16"/>
        <v>0.72423568009202488</v>
      </c>
      <c r="P100" s="11">
        <f t="shared" ca="1" si="10"/>
        <v>3.0092044172704191</v>
      </c>
      <c r="Q100" s="11">
        <f t="shared" ca="1" si="11"/>
        <v>0.28024016620352032</v>
      </c>
      <c r="R100" s="12">
        <f t="shared" ca="1" si="12"/>
        <v>-0.52474481828994279</v>
      </c>
      <c r="S100" s="12">
        <f t="shared" ca="1" si="13"/>
        <v>6.9878765597105416E-2</v>
      </c>
      <c r="T100" s="4">
        <f t="shared" ca="1" si="14"/>
        <v>-0.71135175258670436</v>
      </c>
      <c r="U100" s="4">
        <f t="shared" ca="1" si="15"/>
        <v>0.20920554556776291</v>
      </c>
    </row>
    <row r="101" spans="7:21" x14ac:dyDescent="0.25">
      <c r="G101">
        <f>IF(H101&lt;=Simulación!$F$27,1,0)</f>
        <v>1</v>
      </c>
      <c r="H101">
        <v>97</v>
      </c>
      <c r="I101">
        <f ca="1">IF(G101,IF(Simulación!$F$9,RANDBETWEEN(Simulación!$F$7,Simulación!$F$8),I100+Simulación!$H$9),"")</f>
        <v>29.090909090909147</v>
      </c>
      <c r="J101" s="2">
        <f ca="1">IF(G101,ROUND(K101+L101,Simulación!$I$27),"")</f>
        <v>6.7</v>
      </c>
      <c r="K101" s="137">
        <f ca="1">IF(G101,Simulación!$F$17+Simulación!$F$18*I101+Simulación!$F$19*I101^2+Simulación!$F$20*I101^3,"")</f>
        <v>7.512452960228706</v>
      </c>
      <c r="L101" s="144">
        <f ca="1">IF(G101,'!I'!T101*Simulación!$I$30,"")</f>
        <v>-0.82768763039052795</v>
      </c>
      <c r="N101" s="11">
        <f t="shared" ca="1" si="16"/>
        <v>0.4875543941983892</v>
      </c>
      <c r="O101" s="11">
        <f t="shared" ca="1" si="16"/>
        <v>0.22898488804331385</v>
      </c>
      <c r="P101" s="11">
        <f t="shared" ca="1" si="10"/>
        <v>3.0633946060781629</v>
      </c>
      <c r="Q101" s="11">
        <f t="shared" ca="1" si="11"/>
        <v>1.280386356332976</v>
      </c>
      <c r="R101" s="12">
        <f t="shared" ca="1" si="12"/>
        <v>-1.1280836951964572</v>
      </c>
      <c r="S101" s="12">
        <f t="shared" ca="1" si="13"/>
        <v>8.8394190786966656E-2</v>
      </c>
      <c r="T101" s="4">
        <f t="shared" ca="1" si="14"/>
        <v>-1.6553752607810559</v>
      </c>
      <c r="U101" s="4">
        <f t="shared" ca="1" si="15"/>
        <v>0.23899707928261696</v>
      </c>
    </row>
    <row r="102" spans="7:21" x14ac:dyDescent="0.25">
      <c r="G102">
        <f>IF(H102&lt;=Simulación!$F$27,1,0)</f>
        <v>1</v>
      </c>
      <c r="H102">
        <v>98</v>
      </c>
      <c r="I102">
        <f ca="1">IF(G102,IF(Simulación!$F$9,RANDBETWEEN(Simulación!$F$7,Simulación!$F$8),I101+Simulación!$H$9),"")</f>
        <v>29.393939393939451</v>
      </c>
      <c r="J102" s="2">
        <f ca="1">IF(G102,ROUND(K102+L102,Simulación!$I$27),"")</f>
        <v>7.3</v>
      </c>
      <c r="K102" s="137">
        <f ca="1">IF(G102,Simulación!$F$17+Simulación!$F$18*I102+Simulación!$F$19*I102^2+Simulación!$F$20*I102^3,"")</f>
        <v>7.3471023150595549</v>
      </c>
      <c r="L102" s="144">
        <f ca="1">IF(G102,'!I'!T102*Simulación!$I$30,"")</f>
        <v>-6.5908155913647182E-2</v>
      </c>
      <c r="N102" s="11">
        <f t="shared" ca="1" si="16"/>
        <v>0.27209035411421334</v>
      </c>
      <c r="O102" s="11">
        <f t="shared" ca="1" si="16"/>
        <v>0.23858493708823258</v>
      </c>
      <c r="P102" s="11">
        <f t="shared" ca="1" si="10"/>
        <v>1.7095941151957159</v>
      </c>
      <c r="Q102" s="11">
        <f t="shared" ca="1" si="11"/>
        <v>1.244713957424916</v>
      </c>
      <c r="R102" s="12">
        <f t="shared" ca="1" si="12"/>
        <v>-0.15435545942313103</v>
      </c>
      <c r="S102" s="12">
        <f t="shared" ca="1" si="13"/>
        <v>1.1049381654966897</v>
      </c>
      <c r="T102" s="4">
        <f t="shared" ca="1" si="14"/>
        <v>-0.13181631182729436</v>
      </c>
      <c r="U102" s="4">
        <f t="shared" ca="1" si="15"/>
        <v>1.8746281158185603</v>
      </c>
    </row>
    <row r="103" spans="7:21" x14ac:dyDescent="0.25">
      <c r="G103">
        <f>IF(H103&lt;=Simulación!$F$27,1,0)</f>
        <v>1</v>
      </c>
      <c r="H103">
        <v>99</v>
      </c>
      <c r="I103">
        <f ca="1">IF(G103,IF(Simulación!$F$9,RANDBETWEEN(Simulación!$F$7,Simulación!$F$8),I102+Simulación!$H$9),"")</f>
        <v>29.696969696969756</v>
      </c>
      <c r="J103" s="2">
        <f ca="1">IF(G103,ROUND(K103+L103,Simulación!$I$27),"")</f>
        <v>7.1</v>
      </c>
      <c r="K103" s="137">
        <f ca="1">IF(G103,Simulación!$F$17+Simulación!$F$18*I103+Simulación!$F$19*I103^2+Simulación!$F$20*I103^3,"")</f>
        <v>7.1762891486928027</v>
      </c>
      <c r="L103" s="144">
        <f ca="1">IF(G103,'!I'!T103*Simulación!$I$30,"")</f>
        <v>-0.12194037026299602</v>
      </c>
      <c r="N103" s="11">
        <f t="shared" ca="1" si="16"/>
        <v>0.69040166982762052</v>
      </c>
      <c r="O103" s="11">
        <f t="shared" ca="1" si="16"/>
        <v>0.64440772578706373</v>
      </c>
      <c r="P103" s="11">
        <f t="shared" ca="1" si="10"/>
        <v>4.3379216279131567</v>
      </c>
      <c r="Q103" s="11">
        <f t="shared" ca="1" si="11"/>
        <v>0.38167852295325877</v>
      </c>
      <c r="R103" s="12">
        <f t="shared" ca="1" si="12"/>
        <v>-0.22597743278009386</v>
      </c>
      <c r="S103" s="12">
        <f t="shared" ca="1" si="13"/>
        <v>-0.57498932409861048</v>
      </c>
      <c r="T103" s="4">
        <f t="shared" ca="1" si="14"/>
        <v>-0.24388074052599204</v>
      </c>
      <c r="U103" s="4">
        <f t="shared" ca="1" si="15"/>
        <v>-0.82839468444604325</v>
      </c>
    </row>
    <row r="104" spans="7:21" x14ac:dyDescent="0.25">
      <c r="G104">
        <f>IF(H104&lt;=Simulación!$F$27,1,0)</f>
        <v>1</v>
      </c>
      <c r="H104">
        <v>100</v>
      </c>
      <c r="I104">
        <f ca="1">IF(G104,IF(Simulación!$F$9,RANDBETWEEN(Simulación!$F$7,Simulación!$F$8),I103+Simulación!$H$9),"")</f>
        <v>30.00000000000006</v>
      </c>
      <c r="J104" s="2">
        <f ca="1">IF(G104,ROUND(K104+L104,Simulación!$I$27),"")</f>
        <v>6</v>
      </c>
      <c r="K104" s="137">
        <f ca="1">IF(G104,Simulación!$F$17+Simulación!$F$18*I104+Simulación!$F$19*I104^2+Simulación!$F$20*I104^3,"")</f>
        <v>6.9999999999999467</v>
      </c>
      <c r="L104" s="144">
        <f ca="1">IF(G104,'!I'!T104*Simulación!$I$30,"")</f>
        <v>-0.97354006586496733</v>
      </c>
      <c r="N104" s="11">
        <f t="shared" ca="1" si="16"/>
        <v>0.53042542281989535</v>
      </c>
      <c r="O104" s="11">
        <f t="shared" ca="1" si="16"/>
        <v>0.12695896420836617</v>
      </c>
      <c r="P104" s="11">
        <f t="shared" ca="1" si="10"/>
        <v>3.3327612232164863</v>
      </c>
      <c r="Q104" s="11">
        <f t="shared" ca="1" si="11"/>
        <v>1.7926732588395287</v>
      </c>
      <c r="R104" s="12">
        <f t="shared" ca="1" si="12"/>
        <v>-1.314516435164012</v>
      </c>
      <c r="S104" s="12">
        <f t="shared" ca="1" si="13"/>
        <v>-0.25440086580675414</v>
      </c>
      <c r="T104" s="4">
        <f t="shared" ca="1" si="14"/>
        <v>-1.9470801317299347</v>
      </c>
      <c r="U104" s="4">
        <f t="shared" ca="1" si="15"/>
        <v>-0.31256413959715695</v>
      </c>
    </row>
    <row r="105" spans="7:21" x14ac:dyDescent="0.25">
      <c r="G105">
        <f>IF(H105&lt;=Simulación!$F$27,1,0)</f>
        <v>0</v>
      </c>
      <c r="H105">
        <v>101</v>
      </c>
      <c r="I105" t="str">
        <f ca="1">IF(G105,IF(Simulación!$F$9,RANDBETWEEN(Simulación!$F$7,Simulación!$F$8),I104+Simulación!$H$9),"")</f>
        <v/>
      </c>
      <c r="J105" s="2" t="str">
        <f>IF(G105,ROUND(K105+L105,Simulación!$I$27),"")</f>
        <v/>
      </c>
      <c r="K105" s="137" t="str">
        <f>IF(G105,Simulación!$F$17+Simulación!$F$18*I105+Simulación!$F$19*I105^2+Simulación!$F$20*I105^3,"")</f>
        <v/>
      </c>
      <c r="L105" s="144" t="str">
        <f>IF(G105,'!I'!T105*Simulación!$I$30,"")</f>
        <v/>
      </c>
      <c r="N105" s="11">
        <f t="shared" ref="N105:O124" ca="1" si="17">RAND()</f>
        <v>0.93355004051016144</v>
      </c>
      <c r="O105" s="11">
        <f t="shared" ca="1" si="17"/>
        <v>0.93115628956736984</v>
      </c>
      <c r="P105" s="11">
        <f t="shared" ca="1" si="10"/>
        <v>5.8656678980503543</v>
      </c>
      <c r="Q105" s="11">
        <f t="shared" ca="1" si="11"/>
        <v>6.1954837822311502E-2</v>
      </c>
      <c r="R105" s="12">
        <f t="shared" ca="1" si="12"/>
        <v>0.2275257602793552</v>
      </c>
      <c r="S105" s="12">
        <f t="shared" ca="1" si="13"/>
        <v>-0.10093000659671482</v>
      </c>
      <c r="T105" s="4">
        <f t="shared" ca="1" si="14"/>
        <v>0.46570004678279092</v>
      </c>
      <c r="U105" s="4">
        <f t="shared" ca="1" si="15"/>
        <v>-6.5627748478948422E-2</v>
      </c>
    </row>
    <row r="106" spans="7:21" x14ac:dyDescent="0.25">
      <c r="G106">
        <f>IF(H106&lt;=Simulación!$F$27,1,0)</f>
        <v>0</v>
      </c>
      <c r="H106">
        <v>102</v>
      </c>
      <c r="I106" t="str">
        <f ca="1">IF(G106,IF(Simulación!$F$9,RANDBETWEEN(Simulación!$F$7,Simulación!$F$8),I105+Simulación!$H$9),"")</f>
        <v/>
      </c>
      <c r="J106" s="2" t="str">
        <f>IF(G106,ROUND(K106+L106,Simulación!$I$27),"")</f>
        <v/>
      </c>
      <c r="K106" s="137" t="str">
        <f>IF(G106,Simulación!$F$17+Simulación!$F$18*I106+Simulación!$F$19*I106^2+Simulación!$F$20*I106^3,"")</f>
        <v/>
      </c>
      <c r="L106" s="144" t="str">
        <f>IF(G106,'!I'!T106*Simulación!$I$30,"")</f>
        <v/>
      </c>
      <c r="N106" s="11">
        <f t="shared" ca="1" si="17"/>
        <v>0.15993611201973845</v>
      </c>
      <c r="O106" s="11">
        <f t="shared" ca="1" si="17"/>
        <v>0.19585905595380793</v>
      </c>
      <c r="P106" s="11">
        <f t="shared" ca="1" si="10"/>
        <v>1.004908229129849</v>
      </c>
      <c r="Q106" s="11">
        <f t="shared" ca="1" si="11"/>
        <v>1.4161126862731637</v>
      </c>
      <c r="R106" s="12">
        <f t="shared" ca="1" si="12"/>
        <v>0.63804001945087208</v>
      </c>
      <c r="S106" s="12">
        <f t="shared" ca="1" si="13"/>
        <v>1.0044986908166154</v>
      </c>
      <c r="T106" s="4">
        <f t="shared" ca="1" si="14"/>
        <v>1.1080175335887141</v>
      </c>
      <c r="U106" s="4">
        <f t="shared" ca="1" si="15"/>
        <v>1.7130198370158585</v>
      </c>
    </row>
    <row r="107" spans="7:21" x14ac:dyDescent="0.25">
      <c r="G107">
        <f>IF(H107&lt;=Simulación!$F$27,1,0)</f>
        <v>0</v>
      </c>
      <c r="H107">
        <v>103</v>
      </c>
      <c r="I107" t="str">
        <f ca="1">IF(G107,IF(Simulación!$F$9,RANDBETWEEN(Simulación!$F$7,Simulación!$F$8),I106+Simulación!$H$9),"")</f>
        <v/>
      </c>
      <c r="J107" s="2" t="str">
        <f>IF(G107,ROUND(K107+L107,Simulación!$I$27),"")</f>
        <v/>
      </c>
      <c r="K107" s="137" t="str">
        <f>IF(G107,Simulación!$F$17+Simulación!$F$18*I107+Simulación!$F$19*I107^2+Simulación!$F$20*I107^3,"")</f>
        <v/>
      </c>
      <c r="L107" s="144" t="str">
        <f>IF(G107,'!I'!T107*Simulación!$I$30,"")</f>
        <v/>
      </c>
      <c r="N107" s="11">
        <f t="shared" ca="1" si="17"/>
        <v>0.50664320139772667</v>
      </c>
      <c r="O107" s="11">
        <f t="shared" ca="1" si="17"/>
        <v>0.84684305035144525</v>
      </c>
      <c r="P107" s="11">
        <f t="shared" ca="1" si="10"/>
        <v>3.1833331190046241</v>
      </c>
      <c r="Q107" s="11">
        <f t="shared" ca="1" si="11"/>
        <v>0.14439414435003731</v>
      </c>
      <c r="R107" s="12">
        <f t="shared" ca="1" si="12"/>
        <v>-0.37966131926340146</v>
      </c>
      <c r="S107" s="12">
        <f t="shared" ca="1" si="13"/>
        <v>-1.5856449956117864E-2</v>
      </c>
      <c r="T107" s="4">
        <f t="shared" ca="1" si="14"/>
        <v>-0.48434461120309152</v>
      </c>
      <c r="U107" s="4">
        <f t="shared" ca="1" si="15"/>
        <v>7.1256590115054114E-2</v>
      </c>
    </row>
    <row r="108" spans="7:21" x14ac:dyDescent="0.25">
      <c r="G108">
        <f>IF(H108&lt;=Simulación!$F$27,1,0)</f>
        <v>0</v>
      </c>
      <c r="H108">
        <v>104</v>
      </c>
      <c r="I108" t="str">
        <f ca="1">IF(G108,IF(Simulación!$F$9,RANDBETWEEN(Simulación!$F$7,Simulación!$F$8),I107+Simulación!$H$9),"")</f>
        <v/>
      </c>
      <c r="J108" s="2" t="str">
        <f>IF(G108,ROUND(K108+L108,Simulación!$I$27),"")</f>
        <v/>
      </c>
      <c r="K108" s="137" t="str">
        <f>IF(G108,Simulación!$F$17+Simulación!$F$18*I108+Simulación!$F$19*I108^2+Simulación!$F$20*I108^3,"")</f>
        <v/>
      </c>
      <c r="L108" s="144" t="str">
        <f>IF(G108,'!I'!T108*Simulación!$I$30,"")</f>
        <v/>
      </c>
      <c r="N108" s="11">
        <f t="shared" ca="1" si="17"/>
        <v>0.79269478424337603</v>
      </c>
      <c r="O108" s="11">
        <f t="shared" ca="1" si="17"/>
        <v>0.61503636272479922</v>
      </c>
      <c r="P108" s="11">
        <f t="shared" ca="1" si="10"/>
        <v>4.9806482214358727</v>
      </c>
      <c r="Q108" s="11">
        <f t="shared" ca="1" si="11"/>
        <v>0.42219841344467907</v>
      </c>
      <c r="R108" s="12">
        <f t="shared" ca="1" si="12"/>
        <v>0.17222317077493537</v>
      </c>
      <c r="S108" s="12">
        <f t="shared" ca="1" si="13"/>
        <v>-0.62652820598350278</v>
      </c>
      <c r="T108" s="4">
        <f t="shared" ca="1" si="14"/>
        <v>0.37916999451121508</v>
      </c>
      <c r="U108" s="4">
        <f t="shared" ca="1" si="15"/>
        <v>-0.91132134270828091</v>
      </c>
    </row>
    <row r="109" spans="7:21" x14ac:dyDescent="0.25">
      <c r="G109">
        <f>IF(H109&lt;=Simulación!$F$27,1,0)</f>
        <v>0</v>
      </c>
      <c r="H109">
        <v>105</v>
      </c>
      <c r="I109" t="str">
        <f ca="1">IF(G109,IF(Simulación!$F$9,RANDBETWEEN(Simulación!$F$7,Simulación!$F$8),I108+Simulación!$H$9),"")</f>
        <v/>
      </c>
      <c r="J109" s="2" t="str">
        <f>IF(G109,ROUND(K109+L109,Simulación!$I$27),"")</f>
        <v/>
      </c>
      <c r="K109" s="137" t="str">
        <f>IF(G109,Simulación!$F$17+Simulación!$F$18*I109+Simulación!$F$19*I109^2+Simulación!$F$20*I109^3,"")</f>
        <v/>
      </c>
      <c r="L109" s="144" t="str">
        <f>IF(G109,'!I'!T109*Simulación!$I$30,"")</f>
        <v/>
      </c>
      <c r="N109" s="11">
        <f t="shared" ca="1" si="17"/>
        <v>0.91985919145675454</v>
      </c>
      <c r="O109" s="11">
        <f t="shared" ca="1" si="17"/>
        <v>1.3726901460968222E-2</v>
      </c>
      <c r="P109" s="11">
        <f t="shared" ca="1" si="10"/>
        <v>5.7796457564351744</v>
      </c>
      <c r="Q109" s="11">
        <f t="shared" ca="1" si="11"/>
        <v>3.7248549678091325</v>
      </c>
      <c r="R109" s="12">
        <f t="shared" ca="1" si="12"/>
        <v>1.6904384075454117</v>
      </c>
      <c r="S109" s="12">
        <f t="shared" ca="1" si="13"/>
        <v>-0.93127491005849905</v>
      </c>
      <c r="T109" s="4">
        <f t="shared" ca="1" si="14"/>
        <v>2.7546689535021471</v>
      </c>
      <c r="U109" s="4">
        <f t="shared" ca="1" si="15"/>
        <v>-1.4016623214243598</v>
      </c>
    </row>
    <row r="110" spans="7:21" x14ac:dyDescent="0.25">
      <c r="G110">
        <f>IF(H110&lt;=Simulación!$F$27,1,0)</f>
        <v>0</v>
      </c>
      <c r="H110">
        <v>106</v>
      </c>
      <c r="I110" t="str">
        <f ca="1">IF(G110,IF(Simulación!$F$9,RANDBETWEEN(Simulación!$F$7,Simulación!$F$8),I109+Simulación!$H$9),"")</f>
        <v/>
      </c>
      <c r="J110" s="2" t="str">
        <f>IF(G110,ROUND(K110+L110,Simulación!$I$27),"")</f>
        <v/>
      </c>
      <c r="K110" s="137" t="str">
        <f>IF(G110,Simulación!$F$17+Simulación!$F$18*I110+Simulación!$F$19*I110^2+Simulación!$F$20*I110^3,"")</f>
        <v/>
      </c>
      <c r="L110" s="144" t="str">
        <f>IF(G110,'!I'!T110*Simulación!$I$30,"")</f>
        <v/>
      </c>
      <c r="N110" s="11">
        <f t="shared" ca="1" si="17"/>
        <v>0.33572810892266713</v>
      </c>
      <c r="O110" s="11">
        <f t="shared" ca="1" si="17"/>
        <v>0.12142429059220783</v>
      </c>
      <c r="P110" s="11">
        <f t="shared" ca="1" si="10"/>
        <v>2.1094419211900899</v>
      </c>
      <c r="Q110" s="11">
        <f t="shared" ca="1" si="11"/>
        <v>1.8313888503285809</v>
      </c>
      <c r="R110" s="12">
        <f t="shared" ca="1" si="12"/>
        <v>-0.69420141848701089</v>
      </c>
      <c r="S110" s="12">
        <f t="shared" ca="1" si="13"/>
        <v>1.1616683007206503</v>
      </c>
      <c r="T110" s="4">
        <f t="shared" ca="1" si="14"/>
        <v>-0.97649464380057671</v>
      </c>
      <c r="U110" s="4">
        <f t="shared" ca="1" si="15"/>
        <v>1.9659075608673464</v>
      </c>
    </row>
    <row r="111" spans="7:21" x14ac:dyDescent="0.25">
      <c r="G111">
        <f>IF(H111&lt;=Simulación!$F$27,1,0)</f>
        <v>0</v>
      </c>
      <c r="H111">
        <v>107</v>
      </c>
      <c r="I111" t="str">
        <f ca="1">IF(G111,IF(Simulación!$F$9,RANDBETWEEN(Simulación!$F$7,Simulación!$F$8),I110+Simulación!$H$9),"")</f>
        <v/>
      </c>
      <c r="J111" s="2" t="str">
        <f>IF(G111,ROUND(K111+L111,Simulación!$I$27),"")</f>
        <v/>
      </c>
      <c r="K111" s="137" t="str">
        <f>IF(G111,Simulación!$F$17+Simulación!$F$18*I111+Simulación!$F$19*I111^2+Simulación!$F$20*I111^3,"")</f>
        <v/>
      </c>
      <c r="L111" s="144" t="str">
        <f>IF(G111,'!I'!T111*Simulación!$I$30,"")</f>
        <v/>
      </c>
      <c r="N111" s="11">
        <f t="shared" ca="1" si="17"/>
        <v>0.83577353037194513</v>
      </c>
      <c r="O111" s="11">
        <f t="shared" ca="1" si="17"/>
        <v>0.45617231297516836</v>
      </c>
      <c r="P111" s="11">
        <f t="shared" ca="1" si="10"/>
        <v>5.2513199661626171</v>
      </c>
      <c r="Q111" s="11">
        <f t="shared" ca="1" si="11"/>
        <v>0.68174215485263245</v>
      </c>
      <c r="R111" s="12">
        <f t="shared" ca="1" si="12"/>
        <v>0.42375284536962154</v>
      </c>
      <c r="S111" s="12">
        <f t="shared" ca="1" si="13"/>
        <v>-0.70864354995567569</v>
      </c>
      <c r="T111" s="4">
        <f t="shared" ca="1" si="14"/>
        <v>0.77272979135926645</v>
      </c>
      <c r="U111" s="4">
        <f t="shared" ca="1" si="15"/>
        <v>-1.0434458828346078</v>
      </c>
    </row>
    <row r="112" spans="7:21" x14ac:dyDescent="0.25">
      <c r="G112">
        <f>IF(H112&lt;=Simulación!$F$27,1,0)</f>
        <v>0</v>
      </c>
      <c r="H112">
        <v>108</v>
      </c>
      <c r="I112" t="str">
        <f ca="1">IF(G112,IF(Simulación!$F$9,RANDBETWEEN(Simulación!$F$7,Simulación!$F$8),I111+Simulación!$H$9),"")</f>
        <v/>
      </c>
      <c r="J112" s="2" t="str">
        <f>IF(G112,ROUND(K112+L112,Simulación!$I$27),"")</f>
        <v/>
      </c>
      <c r="K112" s="137" t="str">
        <f>IF(G112,Simulación!$F$17+Simulación!$F$18*I112+Simulación!$F$19*I112^2+Simulación!$F$20*I112^3,"")</f>
        <v/>
      </c>
      <c r="L112" s="144" t="str">
        <f>IF(G112,'!I'!T112*Simulación!$I$30,"")</f>
        <v/>
      </c>
      <c r="N112" s="11">
        <f t="shared" ca="1" si="17"/>
        <v>4.2712515314227484E-2</v>
      </c>
      <c r="O112" s="11">
        <f t="shared" ca="1" si="17"/>
        <v>0.15817002127079449</v>
      </c>
      <c r="P112" s="11">
        <f t="shared" ca="1" si="10"/>
        <v>0.26837064865503718</v>
      </c>
      <c r="Q112" s="11">
        <f t="shared" ca="1" si="11"/>
        <v>1.6017516539450036</v>
      </c>
      <c r="R112" s="12">
        <f t="shared" ca="1" si="12"/>
        <v>1.2203000152809089</v>
      </c>
      <c r="S112" s="12">
        <f t="shared" ca="1" si="13"/>
        <v>0.33558832913320591</v>
      </c>
      <c r="T112" s="4">
        <f t="shared" ca="1" si="14"/>
        <v>2.0190596443888591</v>
      </c>
      <c r="U112" s="4">
        <f t="shared" ca="1" si="15"/>
        <v>0.6367353127361407</v>
      </c>
    </row>
    <row r="113" spans="7:21" x14ac:dyDescent="0.25">
      <c r="G113">
        <f>IF(H113&lt;=Simulación!$F$27,1,0)</f>
        <v>0</v>
      </c>
      <c r="H113">
        <v>109</v>
      </c>
      <c r="I113" t="str">
        <f ca="1">IF(G113,IF(Simulación!$F$9,RANDBETWEEN(Simulación!$F$7,Simulación!$F$8),I112+Simulación!$H$9),"")</f>
        <v/>
      </c>
      <c r="J113" s="2" t="str">
        <f>IF(G113,ROUND(K113+L113,Simulación!$I$27),"")</f>
        <v/>
      </c>
      <c r="K113" s="137" t="str">
        <f>IF(G113,Simulación!$F$17+Simulación!$F$18*I113+Simulación!$F$19*I113^2+Simulación!$F$20*I113^3,"")</f>
        <v/>
      </c>
      <c r="L113" s="144" t="str">
        <f>IF(G113,'!I'!T113*Simulación!$I$30,"")</f>
        <v/>
      </c>
      <c r="N113" s="11">
        <f t="shared" ca="1" si="17"/>
        <v>0.48225031296104004</v>
      </c>
      <c r="O113" s="11">
        <f t="shared" ca="1" si="17"/>
        <v>1.6207277770949102E-2</v>
      </c>
      <c r="P113" s="11">
        <f t="shared" ca="1" si="10"/>
        <v>3.0300680807795639</v>
      </c>
      <c r="Q113" s="11">
        <f t="shared" ca="1" si="11"/>
        <v>3.5805798491847707</v>
      </c>
      <c r="R113" s="12">
        <f t="shared" ca="1" si="12"/>
        <v>-1.8804866103716005</v>
      </c>
      <c r="S113" s="12">
        <f t="shared" ca="1" si="13"/>
        <v>0.21059429573922206</v>
      </c>
      <c r="T113" s="4">
        <f t="shared" ca="1" si="14"/>
        <v>-2.8326341226683076</v>
      </c>
      <c r="U113" s="4">
        <f t="shared" ca="1" si="15"/>
        <v>0.43561846438790297</v>
      </c>
    </row>
    <row r="114" spans="7:21" x14ac:dyDescent="0.25">
      <c r="G114">
        <f>IF(H114&lt;=Simulación!$F$27,1,0)</f>
        <v>0</v>
      </c>
      <c r="H114">
        <v>110</v>
      </c>
      <c r="I114" t="str">
        <f ca="1">IF(G114,IF(Simulación!$F$9,RANDBETWEEN(Simulación!$F$7,Simulación!$F$8),I113+Simulación!$H$9),"")</f>
        <v/>
      </c>
      <c r="J114" s="2" t="str">
        <f>IF(G114,ROUND(K114+L114,Simulación!$I$27),"")</f>
        <v/>
      </c>
      <c r="K114" s="137" t="str">
        <f>IF(G114,Simulación!$F$17+Simulación!$F$18*I114+Simulación!$F$19*I114^2+Simulación!$F$20*I114^3,"")</f>
        <v/>
      </c>
      <c r="L114" s="144" t="str">
        <f>IF(G114,'!I'!T114*Simulación!$I$30,"")</f>
        <v/>
      </c>
      <c r="N114" s="11">
        <f t="shared" ca="1" si="17"/>
        <v>0.96178108279810015</v>
      </c>
      <c r="O114" s="11">
        <f t="shared" ca="1" si="17"/>
        <v>0.41587111883964989</v>
      </c>
      <c r="P114" s="11">
        <f t="shared" ca="1" si="10"/>
        <v>6.043048768160296</v>
      </c>
      <c r="Q114" s="11">
        <f t="shared" ca="1" si="11"/>
        <v>0.76208247840500998</v>
      </c>
      <c r="R114" s="12">
        <f t="shared" ca="1" si="12"/>
        <v>0.84792382981944192</v>
      </c>
      <c r="S114" s="12">
        <f t="shared" ca="1" si="13"/>
        <v>-0.20762383588918751</v>
      </c>
      <c r="T114" s="4">
        <f t="shared" ca="1" si="14"/>
        <v>1.4364154846593125</v>
      </c>
      <c r="U114" s="4">
        <f t="shared" ca="1" si="15"/>
        <v>-0.23729935633779034</v>
      </c>
    </row>
    <row r="115" spans="7:21" x14ac:dyDescent="0.25">
      <c r="G115">
        <f>IF(H115&lt;=Simulación!$F$27,1,0)</f>
        <v>0</v>
      </c>
      <c r="H115">
        <v>111</v>
      </c>
      <c r="I115" t="str">
        <f ca="1">IF(G115,IF(Simulación!$F$9,RANDBETWEEN(Simulación!$F$7,Simulación!$F$8),I114+Simulación!$H$9),"")</f>
        <v/>
      </c>
      <c r="J115" s="2" t="str">
        <f>IF(G115,ROUND(K115+L115,Simulación!$I$27),"")</f>
        <v/>
      </c>
      <c r="K115" s="137" t="str">
        <f>IF(G115,Simulación!$F$17+Simulación!$F$18*I115+Simulación!$F$19*I115^2+Simulación!$F$20*I115^3,"")</f>
        <v/>
      </c>
      <c r="L115" s="144" t="str">
        <f>IF(G115,'!I'!T115*Simulación!$I$30,"")</f>
        <v/>
      </c>
      <c r="N115" s="11">
        <f t="shared" ca="1" si="17"/>
        <v>0.75717016548438831</v>
      </c>
      <c r="O115" s="11">
        <f t="shared" ca="1" si="17"/>
        <v>0.56680778641249197</v>
      </c>
      <c r="P115" s="11">
        <f t="shared" ca="1" si="10"/>
        <v>4.7574404588062444</v>
      </c>
      <c r="Q115" s="11">
        <f t="shared" ca="1" si="11"/>
        <v>0.49312838469406634</v>
      </c>
      <c r="R115" s="12">
        <f t="shared" ca="1" si="12"/>
        <v>3.1625844287761044E-2</v>
      </c>
      <c r="S115" s="12">
        <f t="shared" ca="1" si="13"/>
        <v>-0.70151848918410742</v>
      </c>
      <c r="T115" s="4">
        <f t="shared" ca="1" si="14"/>
        <v>0.1591822123982872</v>
      </c>
      <c r="U115" s="4">
        <f t="shared" ca="1" si="15"/>
        <v>-1.0319815774773216</v>
      </c>
    </row>
    <row r="116" spans="7:21" x14ac:dyDescent="0.25">
      <c r="G116">
        <f>IF(H116&lt;=Simulación!$F$27,1,0)</f>
        <v>0</v>
      </c>
      <c r="H116">
        <v>112</v>
      </c>
      <c r="I116" t="str">
        <f ca="1">IF(G116,IF(Simulación!$F$9,RANDBETWEEN(Simulación!$F$7,Simulación!$F$8),I115+Simulación!$H$9),"")</f>
        <v/>
      </c>
      <c r="J116" s="2" t="str">
        <f>IF(G116,ROUND(K116+L116,Simulación!$I$27),"")</f>
        <v/>
      </c>
      <c r="K116" s="137" t="str">
        <f>IF(G116,Simulación!$F$17+Simulación!$F$18*I116+Simulación!$F$19*I116^2+Simulación!$F$20*I116^3,"")</f>
        <v/>
      </c>
      <c r="L116" s="144" t="str">
        <f>IF(G116,'!I'!T116*Simulación!$I$30,"")</f>
        <v/>
      </c>
      <c r="N116" s="11">
        <f t="shared" ca="1" si="17"/>
        <v>0.90453161081157918</v>
      </c>
      <c r="O116" s="11">
        <f t="shared" ca="1" si="17"/>
        <v>0.96835132053752782</v>
      </c>
      <c r="P116" s="11">
        <f t="shared" ca="1" si="10"/>
        <v>5.6833397269307984</v>
      </c>
      <c r="Q116" s="11">
        <f t="shared" ca="1" si="11"/>
        <v>2.7934101726438124E-2</v>
      </c>
      <c r="R116" s="12">
        <f t="shared" ca="1" si="12"/>
        <v>0.13795702313273603</v>
      </c>
      <c r="S116" s="12">
        <f t="shared" ca="1" si="13"/>
        <v>-9.4350206649439092E-2</v>
      </c>
      <c r="T116" s="4">
        <f t="shared" ca="1" si="14"/>
        <v>0.32555493646066802</v>
      </c>
      <c r="U116" s="4">
        <f t="shared" ca="1" si="15"/>
        <v>-5.504077410724463E-2</v>
      </c>
    </row>
    <row r="117" spans="7:21" x14ac:dyDescent="0.25">
      <c r="G117">
        <f>IF(H117&lt;=Simulación!$F$27,1,0)</f>
        <v>0</v>
      </c>
      <c r="H117">
        <v>113</v>
      </c>
      <c r="I117" t="str">
        <f ca="1">IF(G117,IF(Simulación!$F$9,RANDBETWEEN(Simulación!$F$7,Simulación!$F$8),I116+Simulación!$H$9),"")</f>
        <v/>
      </c>
      <c r="J117" s="2" t="str">
        <f>IF(G117,ROUND(K117+L117,Simulación!$I$27),"")</f>
        <v/>
      </c>
      <c r="K117" s="137" t="str">
        <f>IF(G117,Simulación!$F$17+Simulación!$F$18*I117+Simulación!$F$19*I117^2+Simulación!$F$20*I117^3,"")</f>
        <v/>
      </c>
      <c r="L117" s="144" t="str">
        <f>IF(G117,'!I'!T117*Simulación!$I$30,"")</f>
        <v/>
      </c>
      <c r="N117" s="11">
        <f t="shared" ca="1" si="17"/>
        <v>5.342990789741342E-2</v>
      </c>
      <c r="O117" s="11">
        <f t="shared" ca="1" si="17"/>
        <v>0.47209301916152535</v>
      </c>
      <c r="P117" s="11">
        <f t="shared" ca="1" si="10"/>
        <v>0.33571001226498653</v>
      </c>
      <c r="Q117" s="11">
        <f t="shared" ca="1" si="11"/>
        <v>0.65194484286569887</v>
      </c>
      <c r="R117" s="12">
        <f t="shared" ca="1" si="12"/>
        <v>0.76235750330152074</v>
      </c>
      <c r="S117" s="12">
        <f t="shared" ca="1" si="13"/>
        <v>0.26599977448405965</v>
      </c>
      <c r="T117" s="4">
        <f t="shared" ca="1" si="14"/>
        <v>1.3025328080499161</v>
      </c>
      <c r="U117" s="4">
        <f t="shared" ca="1" si="15"/>
        <v>0.52476652180968497</v>
      </c>
    </row>
    <row r="118" spans="7:21" x14ac:dyDescent="0.25">
      <c r="G118">
        <f>IF(H118&lt;=Simulación!$F$27,1,0)</f>
        <v>0</v>
      </c>
      <c r="H118">
        <v>114</v>
      </c>
      <c r="I118" t="str">
        <f ca="1">IF(G118,IF(Simulación!$F$9,RANDBETWEEN(Simulación!$F$7,Simulación!$F$8),I117+Simulación!$H$9),"")</f>
        <v/>
      </c>
      <c r="J118" s="2" t="str">
        <f>IF(G118,ROUND(K118+L118,Simulación!$I$27),"")</f>
        <v/>
      </c>
      <c r="K118" s="137" t="str">
        <f>IF(G118,Simulación!$F$17+Simulación!$F$18*I118+Simulación!$F$19*I118^2+Simulación!$F$20*I118^3,"")</f>
        <v/>
      </c>
      <c r="L118" s="144" t="str">
        <f>IF(G118,'!I'!T118*Simulación!$I$30,"")</f>
        <v/>
      </c>
      <c r="N118" s="11">
        <f t="shared" ca="1" si="17"/>
        <v>0.90452484414373546</v>
      </c>
      <c r="O118" s="11">
        <f t="shared" ca="1" si="17"/>
        <v>0.81305771810304694</v>
      </c>
      <c r="P118" s="11">
        <f t="shared" ca="1" si="10"/>
        <v>5.6832972107028237</v>
      </c>
      <c r="Q118" s="11">
        <f t="shared" ca="1" si="11"/>
        <v>0.17975724641601962</v>
      </c>
      <c r="R118" s="12">
        <f t="shared" ca="1" si="12"/>
        <v>0.34995083494231966</v>
      </c>
      <c r="S118" s="12">
        <f t="shared" ca="1" si="13"/>
        <v>-0.23935676205027706</v>
      </c>
      <c r="T118" s="4">
        <f t="shared" ca="1" si="14"/>
        <v>0.6572543339304342</v>
      </c>
      <c r="U118" s="4">
        <f t="shared" ca="1" si="15"/>
        <v>-0.28835800229946912</v>
      </c>
    </row>
    <row r="119" spans="7:21" x14ac:dyDescent="0.25">
      <c r="G119">
        <f>IF(H119&lt;=Simulación!$F$27,1,0)</f>
        <v>0</v>
      </c>
      <c r="H119">
        <v>115</v>
      </c>
      <c r="I119" t="str">
        <f ca="1">IF(G119,IF(Simulación!$F$9,RANDBETWEEN(Simulación!$F$7,Simulación!$F$8),I118+Simulación!$H$9),"")</f>
        <v/>
      </c>
      <c r="J119" s="2" t="str">
        <f>IF(G119,ROUND(K119+L119,Simulación!$I$27),"")</f>
        <v/>
      </c>
      <c r="K119" s="137" t="str">
        <f>IF(G119,Simulación!$F$17+Simulación!$F$18*I119+Simulación!$F$19*I119^2+Simulación!$F$20*I119^3,"")</f>
        <v/>
      </c>
      <c r="L119" s="144" t="str">
        <f>IF(G119,'!I'!T119*Simulación!$I$30,"")</f>
        <v/>
      </c>
      <c r="N119" s="11">
        <f t="shared" ca="1" si="17"/>
        <v>0.52564312902362753</v>
      </c>
      <c r="O119" s="11">
        <f t="shared" ca="1" si="17"/>
        <v>0.64115177390739908</v>
      </c>
      <c r="P119" s="11">
        <f t="shared" ca="1" si="10"/>
        <v>3.30271318510116</v>
      </c>
      <c r="Q119" s="11">
        <f t="shared" ca="1" si="11"/>
        <v>0.38607830362011097</v>
      </c>
      <c r="R119" s="12">
        <f t="shared" ca="1" si="12"/>
        <v>-0.61330433407672702</v>
      </c>
      <c r="S119" s="12">
        <f t="shared" ca="1" si="13"/>
        <v>-9.9679975034172918E-2</v>
      </c>
      <c r="T119" s="4">
        <f t="shared" ca="1" si="14"/>
        <v>-0.84991776909418537</v>
      </c>
      <c r="U119" s="4">
        <f t="shared" ca="1" si="15"/>
        <v>-6.361643320758803E-2</v>
      </c>
    </row>
    <row r="120" spans="7:21" x14ac:dyDescent="0.25">
      <c r="G120">
        <f>IF(H120&lt;=Simulación!$F$27,1,0)</f>
        <v>0</v>
      </c>
      <c r="H120">
        <v>116</v>
      </c>
      <c r="I120" t="str">
        <f ca="1">IF(G120,IF(Simulación!$F$9,RANDBETWEEN(Simulación!$F$7,Simulación!$F$8),I119+Simulación!$H$9),"")</f>
        <v/>
      </c>
      <c r="J120" s="2" t="str">
        <f>IF(G120,ROUND(K120+L120,Simulación!$I$27),"")</f>
        <v/>
      </c>
      <c r="K120" s="137" t="str">
        <f>IF(G120,Simulación!$F$17+Simulación!$F$18*I120+Simulación!$F$19*I120^2+Simulación!$F$20*I120^3,"")</f>
        <v/>
      </c>
      <c r="L120" s="144" t="str">
        <f>IF(G120,'!I'!T120*Simulación!$I$30,"")</f>
        <v/>
      </c>
      <c r="N120" s="11">
        <f t="shared" ca="1" si="17"/>
        <v>0.95209891484790898</v>
      </c>
      <c r="O120" s="11">
        <f t="shared" ca="1" si="17"/>
        <v>0.34949961179039746</v>
      </c>
      <c r="P120" s="11">
        <f t="shared" ca="1" si="10"/>
        <v>5.9822139127540099</v>
      </c>
      <c r="Q120" s="11">
        <f t="shared" ca="1" si="11"/>
        <v>0.91310660462848425</v>
      </c>
      <c r="R120" s="12">
        <f t="shared" ca="1" si="12"/>
        <v>0.91261243782268686</v>
      </c>
      <c r="S120" s="12">
        <f t="shared" ca="1" si="13"/>
        <v>-0.28327573662390632</v>
      </c>
      <c r="T120" s="4">
        <f t="shared" ca="1" si="14"/>
        <v>1.5376315159890732</v>
      </c>
      <c r="U120" s="4">
        <f t="shared" ca="1" si="15"/>
        <v>-0.35902414138703165</v>
      </c>
    </row>
    <row r="121" spans="7:21" x14ac:dyDescent="0.25">
      <c r="G121">
        <f>IF(H121&lt;=Simulación!$F$27,1,0)</f>
        <v>0</v>
      </c>
      <c r="H121">
        <v>117</v>
      </c>
      <c r="I121" t="str">
        <f ca="1">IF(G121,IF(Simulación!$F$9,RANDBETWEEN(Simulación!$F$7,Simulación!$F$8),I120+Simulación!$H$9),"")</f>
        <v/>
      </c>
      <c r="J121" s="2" t="str">
        <f>IF(G121,ROUND(K121+L121,Simulación!$I$27),"")</f>
        <v/>
      </c>
      <c r="K121" s="137" t="str">
        <f>IF(G121,Simulación!$F$17+Simulación!$F$18*I121+Simulación!$F$19*I121^2+Simulación!$F$20*I121^3,"")</f>
        <v/>
      </c>
      <c r="L121" s="144" t="str">
        <f>IF(G121,'!I'!T121*Simulación!$I$30,"")</f>
        <v/>
      </c>
      <c r="N121" s="11">
        <f t="shared" ca="1" si="17"/>
        <v>0.63152052535119796</v>
      </c>
      <c r="O121" s="11">
        <f t="shared" ca="1" si="17"/>
        <v>0.96759709628555002</v>
      </c>
      <c r="P121" s="11">
        <f t="shared" ca="1" si="10"/>
        <v>3.9679604860689803</v>
      </c>
      <c r="Q121" s="11">
        <f t="shared" ca="1" si="11"/>
        <v>2.8610887211995988E-2</v>
      </c>
      <c r="R121" s="12">
        <f t="shared" ca="1" si="12"/>
        <v>-0.11460617899192113</v>
      </c>
      <c r="S121" s="12">
        <f t="shared" ca="1" si="13"/>
        <v>-0.12440382208303621</v>
      </c>
      <c r="T121" s="4">
        <f t="shared" ca="1" si="14"/>
        <v>-6.9621985227176844E-2</v>
      </c>
      <c r="U121" s="4">
        <f t="shared" ca="1" si="15"/>
        <v>-0.10339738964603025</v>
      </c>
    </row>
    <row r="122" spans="7:21" x14ac:dyDescent="0.25">
      <c r="G122">
        <f>IF(H122&lt;=Simulación!$F$27,1,0)</f>
        <v>0</v>
      </c>
      <c r="H122">
        <v>118</v>
      </c>
      <c r="I122" t="str">
        <f ca="1">IF(G122,IF(Simulación!$F$9,RANDBETWEEN(Simulación!$F$7,Simulación!$F$8),I121+Simulación!$H$9),"")</f>
        <v/>
      </c>
      <c r="J122" s="2" t="str">
        <f>IF(G122,ROUND(K122+L122,Simulación!$I$27),"")</f>
        <v/>
      </c>
      <c r="K122" s="137" t="str">
        <f>IF(G122,Simulación!$F$17+Simulación!$F$18*I122+Simulación!$F$19*I122^2+Simulación!$F$20*I122^3,"")</f>
        <v/>
      </c>
      <c r="L122" s="144" t="str">
        <f>IF(G122,'!I'!T122*Simulación!$I$30,"")</f>
        <v/>
      </c>
      <c r="N122" s="11">
        <f t="shared" ca="1" si="17"/>
        <v>0.83852436454903512</v>
      </c>
      <c r="O122" s="11">
        <f t="shared" ca="1" si="17"/>
        <v>0.11898645000000985</v>
      </c>
      <c r="P122" s="11">
        <f t="shared" ca="1" si="10"/>
        <v>5.2686039670465963</v>
      </c>
      <c r="Q122" s="11">
        <f t="shared" ca="1" si="11"/>
        <v>1.8490049852028827</v>
      </c>
      <c r="R122" s="12">
        <f t="shared" ca="1" si="12"/>
        <v>0.71793121224053569</v>
      </c>
      <c r="S122" s="12">
        <f t="shared" ca="1" si="13"/>
        <v>-1.154807239193502</v>
      </c>
      <c r="T122" s="4">
        <f t="shared" ca="1" si="14"/>
        <v>1.2330205244084413</v>
      </c>
      <c r="U122" s="4">
        <f t="shared" ca="1" si="15"/>
        <v>-1.7613284296286618</v>
      </c>
    </row>
    <row r="123" spans="7:21" x14ac:dyDescent="0.25">
      <c r="G123">
        <f>IF(H123&lt;=Simulación!$F$27,1,0)</f>
        <v>0</v>
      </c>
      <c r="H123">
        <v>119</v>
      </c>
      <c r="I123" t="str">
        <f ca="1">IF(G123,IF(Simulación!$F$9,RANDBETWEEN(Simulación!$F$7,Simulación!$F$8),I122+Simulación!$H$9),"")</f>
        <v/>
      </c>
      <c r="J123" s="2" t="str">
        <f>IF(G123,ROUND(K123+L123,Simulación!$I$27),"")</f>
        <v/>
      </c>
      <c r="K123" s="137" t="str">
        <f>IF(G123,Simulación!$F$17+Simulación!$F$18*I123+Simulación!$F$19*I123^2+Simulación!$F$20*I123^3,"")</f>
        <v/>
      </c>
      <c r="L123" s="144" t="str">
        <f>IF(G123,'!I'!T123*Simulación!$I$30,"")</f>
        <v/>
      </c>
      <c r="N123" s="11">
        <f t="shared" ca="1" si="17"/>
        <v>0.71843582314711918</v>
      </c>
      <c r="O123" s="11">
        <f t="shared" ca="1" si="17"/>
        <v>0.53803412739719259</v>
      </c>
      <c r="P123" s="11">
        <f t="shared" ca="1" si="10"/>
        <v>4.5140654081494507</v>
      </c>
      <c r="Q123" s="11">
        <f t="shared" ca="1" si="11"/>
        <v>0.53838035249541794</v>
      </c>
      <c r="R123" s="12">
        <f t="shared" ca="1" si="12"/>
        <v>-0.14456668859591612</v>
      </c>
      <c r="S123" s="12">
        <f t="shared" ca="1" si="13"/>
        <v>-0.71936140085761446</v>
      </c>
      <c r="T123" s="4">
        <f t="shared" ca="1" si="14"/>
        <v>-0.11650016010738823</v>
      </c>
      <c r="U123" s="4">
        <f t="shared" ca="1" si="15"/>
        <v>-1.0606910291502718</v>
      </c>
    </row>
    <row r="124" spans="7:21" x14ac:dyDescent="0.25">
      <c r="G124">
        <f>IF(H124&lt;=Simulación!$F$27,1,0)</f>
        <v>0</v>
      </c>
      <c r="H124">
        <v>120</v>
      </c>
      <c r="I124" t="str">
        <f ca="1">IF(G124,IF(Simulación!$F$9,RANDBETWEEN(Simulación!$F$7,Simulación!$F$8),I123+Simulación!$H$9),"")</f>
        <v/>
      </c>
      <c r="J124" s="2" t="str">
        <f>IF(G124,ROUND(K124+L124,Simulación!$I$27),"")</f>
        <v/>
      </c>
      <c r="K124" s="137" t="str">
        <f>IF(G124,Simulación!$F$17+Simulación!$F$18*I124+Simulación!$F$19*I124^2+Simulación!$F$20*I124^3,"")</f>
        <v/>
      </c>
      <c r="L124" s="144" t="str">
        <f>IF(G124,'!I'!T124*Simulación!$I$30,"")</f>
        <v/>
      </c>
      <c r="N124" s="11">
        <f t="shared" ca="1" si="17"/>
        <v>6.5242670914687051E-2</v>
      </c>
      <c r="O124" s="11">
        <f t="shared" ca="1" si="17"/>
        <v>0.56978040066772817</v>
      </c>
      <c r="P124" s="11">
        <f t="shared" ca="1" si="10"/>
        <v>0.40993179129231461</v>
      </c>
      <c r="Q124" s="11">
        <f t="shared" ca="1" si="11"/>
        <v>0.48858498744211515</v>
      </c>
      <c r="R124" s="12">
        <f t="shared" ca="1" si="12"/>
        <v>0.64107595349651603</v>
      </c>
      <c r="S124" s="12">
        <f t="shared" ca="1" si="13"/>
        <v>0.27857962827645533</v>
      </c>
      <c r="T124" s="4">
        <f t="shared" ca="1" si="14"/>
        <v>1.1127677547631065</v>
      </c>
      <c r="U124" s="4">
        <f t="shared" ca="1" si="15"/>
        <v>0.54500765235576121</v>
      </c>
    </row>
    <row r="125" spans="7:21" x14ac:dyDescent="0.25">
      <c r="G125">
        <f>IF(H125&lt;=Simulación!$F$27,1,0)</f>
        <v>0</v>
      </c>
      <c r="H125">
        <v>121</v>
      </c>
      <c r="I125" t="str">
        <f ca="1">IF(G125,IF(Simulación!$F$9,RANDBETWEEN(Simulación!$F$7,Simulación!$F$8),I124+Simulación!$H$9),"")</f>
        <v/>
      </c>
      <c r="J125" s="2" t="str">
        <f>IF(G125,ROUND(K125+L125,Simulación!$I$27),"")</f>
        <v/>
      </c>
      <c r="K125" s="137" t="str">
        <f>IF(G125,Simulación!$F$17+Simulación!$F$18*I125+Simulación!$F$19*I125^2+Simulación!$F$20*I125^3,"")</f>
        <v/>
      </c>
      <c r="L125" s="144" t="str">
        <f>IF(G125,'!I'!T125*Simulación!$I$30,"")</f>
        <v/>
      </c>
      <c r="N125" s="11">
        <f t="shared" ref="N125:O144" ca="1" si="18">RAND()</f>
        <v>0.17589200262235416</v>
      </c>
      <c r="O125" s="11">
        <f t="shared" ca="1" si="18"/>
        <v>0.70458471923009314</v>
      </c>
      <c r="P125" s="11">
        <f t="shared" ca="1" si="10"/>
        <v>1.105162046527169</v>
      </c>
      <c r="Q125" s="11">
        <f t="shared" ca="1" si="11"/>
        <v>0.30413355973791661</v>
      </c>
      <c r="R125" s="12">
        <f t="shared" ca="1" si="12"/>
        <v>0.24761018077285846</v>
      </c>
      <c r="S125" s="12">
        <f t="shared" ca="1" si="13"/>
        <v>0.49277049233446291</v>
      </c>
      <c r="T125" s="4">
        <f t="shared" ca="1" si="14"/>
        <v>0.49712544604023884</v>
      </c>
      <c r="U125" s="4">
        <f t="shared" ca="1" si="15"/>
        <v>0.88964323498834541</v>
      </c>
    </row>
    <row r="126" spans="7:21" x14ac:dyDescent="0.25">
      <c r="G126">
        <f>IF(H126&lt;=Simulación!$F$27,1,0)</f>
        <v>0</v>
      </c>
      <c r="H126">
        <v>122</v>
      </c>
      <c r="I126" t="str">
        <f ca="1">IF(G126,IF(Simulación!$F$9,RANDBETWEEN(Simulación!$F$7,Simulación!$F$8),I125+Simulación!$H$9),"")</f>
        <v/>
      </c>
      <c r="J126" s="2" t="str">
        <f>IF(G126,ROUND(K126+L126,Simulación!$I$27),"")</f>
        <v/>
      </c>
      <c r="K126" s="137" t="str">
        <f>IF(G126,Simulación!$F$17+Simulación!$F$18*I126+Simulación!$F$19*I126^2+Simulación!$F$20*I126^3,"")</f>
        <v/>
      </c>
      <c r="L126" s="144" t="str">
        <f>IF(G126,'!I'!T126*Simulación!$I$30,"")</f>
        <v/>
      </c>
      <c r="N126" s="11">
        <f t="shared" ca="1" si="18"/>
        <v>0.92144751539079772</v>
      </c>
      <c r="O126" s="11">
        <f t="shared" ca="1" si="18"/>
        <v>0.59646873505357645</v>
      </c>
      <c r="P126" s="11">
        <f t="shared" ca="1" si="10"/>
        <v>5.7896254900405957</v>
      </c>
      <c r="Q126" s="11">
        <f t="shared" ca="1" si="11"/>
        <v>0.44882463139571066</v>
      </c>
      <c r="R126" s="12">
        <f t="shared" ca="1" si="12"/>
        <v>0.58998725819064335</v>
      </c>
      <c r="S126" s="12">
        <f t="shared" ca="1" si="13"/>
        <v>-0.31739512688193217</v>
      </c>
      <c r="T126" s="4">
        <f t="shared" ca="1" si="14"/>
        <v>1.0328310372437495</v>
      </c>
      <c r="U126" s="4">
        <f t="shared" ca="1" si="15"/>
        <v>-0.41392263573858679</v>
      </c>
    </row>
    <row r="127" spans="7:21" x14ac:dyDescent="0.25">
      <c r="G127">
        <f>IF(H127&lt;=Simulación!$F$27,1,0)</f>
        <v>0</v>
      </c>
      <c r="H127">
        <v>123</v>
      </c>
      <c r="I127" t="str">
        <f ca="1">IF(G127,IF(Simulación!$F$9,RANDBETWEEN(Simulación!$F$7,Simulación!$F$8),I126+Simulación!$H$9),"")</f>
        <v/>
      </c>
      <c r="J127" s="2" t="str">
        <f>IF(G127,ROUND(K127+L127,Simulación!$I$27),"")</f>
        <v/>
      </c>
      <c r="K127" s="137" t="str">
        <f>IF(G127,Simulación!$F$17+Simulación!$F$18*I127+Simulación!$F$19*I127^2+Simulación!$F$20*I127^3,"")</f>
        <v/>
      </c>
      <c r="L127" s="144" t="str">
        <f>IF(G127,'!I'!T127*Simulación!$I$30,"")</f>
        <v/>
      </c>
      <c r="N127" s="11">
        <f t="shared" ca="1" si="18"/>
        <v>0.83212522584139281</v>
      </c>
      <c r="O127" s="11">
        <f t="shared" ca="1" si="18"/>
        <v>0.2619899603335949</v>
      </c>
      <c r="P127" s="11">
        <f t="shared" ca="1" si="10"/>
        <v>5.2283969927401346</v>
      </c>
      <c r="Q127" s="11">
        <f t="shared" ca="1" si="11"/>
        <v>1.163430701751818</v>
      </c>
      <c r="R127" s="12">
        <f t="shared" ca="1" si="12"/>
        <v>0.53220610039698246</v>
      </c>
      <c r="S127" s="12">
        <f t="shared" ca="1" si="13"/>
        <v>-0.9381830143698271</v>
      </c>
      <c r="T127" s="4">
        <f t="shared" ca="1" si="14"/>
        <v>0.94242285475171517</v>
      </c>
      <c r="U127" s="4">
        <f t="shared" ca="1" si="15"/>
        <v>-1.4127775413227044</v>
      </c>
    </row>
    <row r="128" spans="7:21" x14ac:dyDescent="0.25">
      <c r="G128">
        <f>IF(H128&lt;=Simulación!$F$27,1,0)</f>
        <v>0</v>
      </c>
      <c r="H128">
        <v>124</v>
      </c>
      <c r="I128" t="str">
        <f ca="1">IF(G128,IF(Simulación!$F$9,RANDBETWEEN(Simulación!$F$7,Simulación!$F$8),I127+Simulación!$H$9),"")</f>
        <v/>
      </c>
      <c r="J128" s="2" t="str">
        <f>IF(G128,ROUND(K128+L128,Simulación!$I$27),"")</f>
        <v/>
      </c>
      <c r="K128" s="137" t="str">
        <f>IF(G128,Simulación!$F$17+Simulación!$F$18*I128+Simulación!$F$19*I128^2+Simulación!$F$20*I128^3,"")</f>
        <v/>
      </c>
      <c r="L128" s="144" t="str">
        <f>IF(G128,'!I'!T128*Simulación!$I$30,"")</f>
        <v/>
      </c>
      <c r="N128" s="11">
        <f t="shared" ca="1" si="18"/>
        <v>0.91707436661235786</v>
      </c>
      <c r="O128" s="11">
        <f t="shared" ca="1" si="18"/>
        <v>0.85057864649041259</v>
      </c>
      <c r="P128" s="11">
        <f t="shared" ca="1" si="10"/>
        <v>5.7621481858897923</v>
      </c>
      <c r="Q128" s="11">
        <f t="shared" ca="1" si="11"/>
        <v>0.14057104862322664</v>
      </c>
      <c r="R128" s="12">
        <f t="shared" ca="1" si="12"/>
        <v>0.32517637492847912</v>
      </c>
      <c r="S128" s="12">
        <f t="shared" ca="1" si="13"/>
        <v>-0.1866316527591175</v>
      </c>
      <c r="T128" s="4">
        <f t="shared" ca="1" si="14"/>
        <v>0.61849059177643695</v>
      </c>
      <c r="U128" s="4">
        <f t="shared" ca="1" si="15"/>
        <v>-0.20352269039277471</v>
      </c>
    </row>
    <row r="129" spans="7:21" x14ac:dyDescent="0.25">
      <c r="G129">
        <f>IF(H129&lt;=Simulación!$F$27,1,0)</f>
        <v>0</v>
      </c>
      <c r="H129">
        <v>125</v>
      </c>
      <c r="I129" t="str">
        <f ca="1">IF(G129,IF(Simulación!$F$9,RANDBETWEEN(Simulación!$F$7,Simulación!$F$8),I128+Simulación!$H$9),"")</f>
        <v/>
      </c>
      <c r="J129" s="2" t="str">
        <f>IF(G129,ROUND(K129+L129,Simulación!$I$27),"")</f>
        <v/>
      </c>
      <c r="K129" s="137" t="str">
        <f>IF(G129,Simulación!$F$17+Simulación!$F$18*I129+Simulación!$F$19*I129^2+Simulación!$F$20*I129^3,"")</f>
        <v/>
      </c>
      <c r="L129" s="144" t="str">
        <f>IF(G129,'!I'!T129*Simulación!$I$30,"")</f>
        <v/>
      </c>
      <c r="N129" s="11">
        <f t="shared" ca="1" si="18"/>
        <v>0.72068488938394715</v>
      </c>
      <c r="O129" s="11">
        <f t="shared" ca="1" si="18"/>
        <v>0.84675207302610045</v>
      </c>
      <c r="P129" s="11">
        <f t="shared" ca="1" si="10"/>
        <v>4.5281967080835619</v>
      </c>
      <c r="Q129" s="11">
        <f t="shared" ca="1" si="11"/>
        <v>0.14448746287668673</v>
      </c>
      <c r="R129" s="12">
        <f t="shared" ca="1" si="12"/>
        <v>-6.9619035436475893E-2</v>
      </c>
      <c r="S129" s="12">
        <f t="shared" ca="1" si="13"/>
        <v>-0.37368523222303213</v>
      </c>
      <c r="T129" s="4">
        <f t="shared" ca="1" si="14"/>
        <v>7.6784494687765392E-4</v>
      </c>
      <c r="U129" s="4">
        <f t="shared" ca="1" si="15"/>
        <v>-0.50449406760612758</v>
      </c>
    </row>
    <row r="130" spans="7:21" x14ac:dyDescent="0.25">
      <c r="G130">
        <f>IF(H130&lt;=Simulación!$F$27,1,0)</f>
        <v>0</v>
      </c>
      <c r="H130">
        <v>126</v>
      </c>
      <c r="I130" t="str">
        <f ca="1">IF(G130,IF(Simulación!$F$9,RANDBETWEEN(Simulación!$F$7,Simulación!$F$8),I129+Simulación!$H$9),"")</f>
        <v/>
      </c>
      <c r="J130" s="2" t="str">
        <f>IF(G130,ROUND(K130+L130,Simulación!$I$27),"")</f>
        <v/>
      </c>
      <c r="K130" s="137" t="str">
        <f>IF(G130,Simulación!$F$17+Simulación!$F$18*I130+Simulación!$F$19*I130^2+Simulación!$F$20*I130^3,"")</f>
        <v/>
      </c>
      <c r="L130" s="144" t="str">
        <f>IF(G130,'!I'!T130*Simulación!$I$30,"")</f>
        <v/>
      </c>
      <c r="N130" s="11">
        <f t="shared" ca="1" si="18"/>
        <v>0.97355990085627997</v>
      </c>
      <c r="O130" s="11">
        <f t="shared" ca="1" si="18"/>
        <v>0.18678648796458641</v>
      </c>
      <c r="P130" s="11">
        <f t="shared" ca="1" si="10"/>
        <v>6.117057264719393</v>
      </c>
      <c r="Q130" s="11">
        <f t="shared" ca="1" si="11"/>
        <v>1.457309087203988</v>
      </c>
      <c r="R130" s="12">
        <f t="shared" ca="1" si="12"/>
        <v>1.1905705125355919</v>
      </c>
      <c r="S130" s="12">
        <f t="shared" ca="1" si="13"/>
        <v>-0.19962700690218779</v>
      </c>
      <c r="T130" s="4">
        <f t="shared" ca="1" si="14"/>
        <v>1.972542917964057</v>
      </c>
      <c r="U130" s="4">
        <f t="shared" ca="1" si="15"/>
        <v>-0.2244323658185243</v>
      </c>
    </row>
    <row r="131" spans="7:21" x14ac:dyDescent="0.25">
      <c r="G131">
        <f>IF(H131&lt;=Simulación!$F$27,1,0)</f>
        <v>0</v>
      </c>
      <c r="H131">
        <v>127</v>
      </c>
      <c r="I131" t="str">
        <f ca="1">IF(G131,IF(Simulación!$F$9,RANDBETWEEN(Simulación!$F$7,Simulación!$F$8),I130+Simulación!$H$9),"")</f>
        <v/>
      </c>
      <c r="J131" s="2" t="str">
        <f>IF(G131,ROUND(K131+L131,Simulación!$I$27),"")</f>
        <v/>
      </c>
      <c r="K131" s="137" t="str">
        <f>IF(G131,Simulación!$F$17+Simulación!$F$18*I131+Simulación!$F$19*I131^2+Simulación!$F$20*I131^3,"")</f>
        <v/>
      </c>
      <c r="L131" s="144" t="str">
        <f>IF(G131,'!I'!T131*Simulación!$I$30,"")</f>
        <v/>
      </c>
      <c r="N131" s="11">
        <f t="shared" ca="1" si="18"/>
        <v>0.1203843277104264</v>
      </c>
      <c r="O131" s="11">
        <f t="shared" ca="1" si="18"/>
        <v>0.66731898281049185</v>
      </c>
      <c r="P131" s="11">
        <f t="shared" ca="1" si="10"/>
        <v>0.75639703908484346</v>
      </c>
      <c r="Q131" s="11">
        <f t="shared" ca="1" si="11"/>
        <v>0.35133304173382784</v>
      </c>
      <c r="R131" s="12">
        <f t="shared" ca="1" si="12"/>
        <v>0.43110307577288065</v>
      </c>
      <c r="S131" s="12">
        <f t="shared" ca="1" si="13"/>
        <v>0.40679623866622688</v>
      </c>
      <c r="T131" s="4">
        <f t="shared" ca="1" si="14"/>
        <v>0.78423044307741618</v>
      </c>
      <c r="U131" s="4">
        <f t="shared" ca="1" si="15"/>
        <v>0.75130966443825076</v>
      </c>
    </row>
    <row r="132" spans="7:21" x14ac:dyDescent="0.25">
      <c r="G132">
        <f>IF(H132&lt;=Simulación!$F$27,1,0)</f>
        <v>0</v>
      </c>
      <c r="H132">
        <v>128</v>
      </c>
      <c r="I132" t="str">
        <f ca="1">IF(G132,IF(Simulación!$F$9,RANDBETWEEN(Simulación!$F$7,Simulación!$F$8),I131+Simulación!$H$9),"")</f>
        <v/>
      </c>
      <c r="J132" s="2" t="str">
        <f>IF(G132,ROUND(K132+L132,Simulación!$I$27),"")</f>
        <v/>
      </c>
      <c r="K132" s="137" t="str">
        <f>IF(G132,Simulación!$F$17+Simulación!$F$18*I132+Simulación!$F$19*I132^2+Simulación!$F$20*I132^3,"")</f>
        <v/>
      </c>
      <c r="L132" s="144" t="str">
        <f>IF(G132,'!I'!T132*Simulación!$I$30,"")</f>
        <v/>
      </c>
      <c r="N132" s="11">
        <f t="shared" ca="1" si="18"/>
        <v>0.97314294846997729</v>
      </c>
      <c r="O132" s="11">
        <f t="shared" ca="1" si="18"/>
        <v>0.47996524216680225</v>
      </c>
      <c r="P132" s="11">
        <f t="shared" ca="1" si="10"/>
        <v>6.1144374756119824</v>
      </c>
      <c r="Q132" s="11">
        <f t="shared" ca="1" si="11"/>
        <v>0.63758042392267011</v>
      </c>
      <c r="R132" s="12">
        <f t="shared" ca="1" si="12"/>
        <v>0.78714450452097973</v>
      </c>
      <c r="S132" s="12">
        <f t="shared" ca="1" si="13"/>
        <v>-0.13410426139795664</v>
      </c>
      <c r="T132" s="4">
        <f t="shared" ca="1" si="14"/>
        <v>1.3413161729953131</v>
      </c>
      <c r="U132" s="4">
        <f t="shared" ca="1" si="15"/>
        <v>-0.11900550892689854</v>
      </c>
    </row>
    <row r="133" spans="7:21" x14ac:dyDescent="0.25">
      <c r="G133">
        <f>IF(H133&lt;=Simulación!$F$27,1,0)</f>
        <v>0</v>
      </c>
      <c r="H133">
        <v>129</v>
      </c>
      <c r="I133" t="str">
        <f ca="1">IF(G133,IF(Simulación!$F$9,RANDBETWEEN(Simulación!$F$7,Simulación!$F$8),I132+Simulación!$H$9),"")</f>
        <v/>
      </c>
      <c r="J133" s="2" t="str">
        <f>IF(G133,ROUND(K133+L133,Simulación!$I$27),"")</f>
        <v/>
      </c>
      <c r="K133" s="137" t="str">
        <f>IF(G133,Simulación!$F$17+Simulación!$F$18*I133+Simulación!$F$19*I133^2+Simulación!$F$20*I133^3,"")</f>
        <v/>
      </c>
      <c r="L133" s="144" t="str">
        <f>IF(G133,'!I'!T133*Simulación!$I$30,"")</f>
        <v/>
      </c>
      <c r="N133" s="11">
        <f t="shared" ca="1" si="18"/>
        <v>8.7670793686052684E-2</v>
      </c>
      <c r="O133" s="11">
        <f t="shared" ca="1" si="18"/>
        <v>2.4854494262713023E-2</v>
      </c>
      <c r="P133" s="11">
        <f t="shared" ref="P133:P196" ca="1" si="19">2*PI()*N133</f>
        <v>0.55085184275697907</v>
      </c>
      <c r="Q133" s="11">
        <f t="shared" ref="Q133:Q196" ca="1" si="20">-2*LOG(O133)</f>
        <v>3.2091901388498121</v>
      </c>
      <c r="R133" s="12">
        <f t="shared" ref="R133:R196" ca="1" si="21">SQRT(-2*LOG(ABS(O133)))*COS(2*PI()*N133)</f>
        <v>1.5264323758644665</v>
      </c>
      <c r="S133" s="12">
        <f t="shared" ref="S133:S196" ca="1" si="22">SQRT(-2*LOG(ABS(O133)))*SIN(2*PI()*N133)</f>
        <v>0.93765363581792427</v>
      </c>
      <c r="T133" s="4">
        <f t="shared" ref="T133:T196" ca="1" si="23">(R133-$R$2)/$R$3</f>
        <v>2.4980543786444596</v>
      </c>
      <c r="U133" s="4">
        <f t="shared" ref="U133:U196" ca="1" si="24">(S133-$S$2)/$S$3</f>
        <v>1.6054653688227516</v>
      </c>
    </row>
    <row r="134" spans="7:21" x14ac:dyDescent="0.25">
      <c r="G134">
        <f>IF(H134&lt;=Simulación!$F$27,1,0)</f>
        <v>0</v>
      </c>
      <c r="H134">
        <v>130</v>
      </c>
      <c r="I134" t="str">
        <f ca="1">IF(G134,IF(Simulación!$F$9,RANDBETWEEN(Simulación!$F$7,Simulación!$F$8),I133+Simulación!$H$9),"")</f>
        <v/>
      </c>
      <c r="J134" s="2" t="str">
        <f>IF(G134,ROUND(K134+L134,Simulación!$I$27),"")</f>
        <v/>
      </c>
      <c r="K134" s="137" t="str">
        <f>IF(G134,Simulación!$F$17+Simulación!$F$18*I134+Simulación!$F$19*I134^2+Simulación!$F$20*I134^3,"")</f>
        <v/>
      </c>
      <c r="L134" s="144" t="str">
        <f>IF(G134,'!I'!T134*Simulación!$I$30,"")</f>
        <v/>
      </c>
      <c r="N134" s="11">
        <f t="shared" ca="1" si="18"/>
        <v>0.6633190602374448</v>
      </c>
      <c r="O134" s="11">
        <f t="shared" ca="1" si="18"/>
        <v>0.44853462102104924</v>
      </c>
      <c r="P134" s="11">
        <f t="shared" ca="1" si="19"/>
        <v>4.1677565732560842</v>
      </c>
      <c r="Q134" s="11">
        <f t="shared" ca="1" si="20"/>
        <v>0.69640805891601476</v>
      </c>
      <c r="R134" s="12">
        <f t="shared" ca="1" si="21"/>
        <v>-0.43236308000542129</v>
      </c>
      <c r="S134" s="12">
        <f t="shared" ca="1" si="22"/>
        <v>-0.71377183046421822</v>
      </c>
      <c r="T134" s="4">
        <f t="shared" ca="1" si="23"/>
        <v>-0.56680523651335102</v>
      </c>
      <c r="U134" s="4">
        <f t="shared" ca="1" si="24"/>
        <v>-1.0516973456070173</v>
      </c>
    </row>
    <row r="135" spans="7:21" x14ac:dyDescent="0.25">
      <c r="G135">
        <f>IF(H135&lt;=Simulación!$F$27,1,0)</f>
        <v>0</v>
      </c>
      <c r="H135">
        <v>131</v>
      </c>
      <c r="I135" t="str">
        <f ca="1">IF(G135,IF(Simulación!$F$9,RANDBETWEEN(Simulación!$F$7,Simulación!$F$8),I134+Simulación!$H$9),"")</f>
        <v/>
      </c>
      <c r="J135" s="2" t="str">
        <f>IF(G135,ROUND(K135+L135,Simulación!$I$27),"")</f>
        <v/>
      </c>
      <c r="K135" s="137" t="str">
        <f>IF(G135,Simulación!$F$17+Simulación!$F$18*I135+Simulación!$F$19*I135^2+Simulación!$F$20*I135^3,"")</f>
        <v/>
      </c>
      <c r="L135" s="144" t="str">
        <f>IF(G135,'!I'!T135*Simulación!$I$30,"")</f>
        <v/>
      </c>
      <c r="N135" s="11">
        <f t="shared" ca="1" si="18"/>
        <v>0.26563752940834773</v>
      </c>
      <c r="O135" s="11">
        <f t="shared" ca="1" si="18"/>
        <v>0.43790529898049446</v>
      </c>
      <c r="P135" s="11">
        <f t="shared" ca="1" si="19"/>
        <v>1.6690498218140157</v>
      </c>
      <c r="Q135" s="11">
        <f t="shared" ca="1" si="20"/>
        <v>0.71723959897832223</v>
      </c>
      <c r="R135" s="12">
        <f t="shared" ca="1" si="21"/>
        <v>-8.307706606529508E-2</v>
      </c>
      <c r="S135" s="12">
        <f t="shared" ca="1" si="22"/>
        <v>0.84281540094631924</v>
      </c>
      <c r="T135" s="4">
        <f t="shared" ca="1" si="23"/>
        <v>-2.0289470889863093E-2</v>
      </c>
      <c r="U135" s="4">
        <f t="shared" ca="1" si="24"/>
        <v>1.4528695497873994</v>
      </c>
    </row>
    <row r="136" spans="7:21" x14ac:dyDescent="0.25">
      <c r="G136">
        <f>IF(H136&lt;=Simulación!$F$27,1,0)</f>
        <v>0</v>
      </c>
      <c r="H136">
        <v>132</v>
      </c>
      <c r="I136" t="str">
        <f ca="1">IF(G136,IF(Simulación!$F$9,RANDBETWEEN(Simulación!$F$7,Simulación!$F$8),I135+Simulación!$H$9),"")</f>
        <v/>
      </c>
      <c r="J136" s="2" t="str">
        <f>IF(G136,ROUND(K136+L136,Simulación!$I$27),"")</f>
        <v/>
      </c>
      <c r="K136" s="137" t="str">
        <f>IF(G136,Simulación!$F$17+Simulación!$F$18*I136+Simulación!$F$19*I136^2+Simulación!$F$20*I136^3,"")</f>
        <v/>
      </c>
      <c r="L136" s="144" t="str">
        <f>IF(G136,'!I'!T136*Simulación!$I$30,"")</f>
        <v/>
      </c>
      <c r="N136" s="11">
        <f t="shared" ca="1" si="18"/>
        <v>2.1083091940143905E-2</v>
      </c>
      <c r="O136" s="11">
        <f t="shared" ca="1" si="18"/>
        <v>0.73910229951207917</v>
      </c>
      <c r="P136" s="11">
        <f t="shared" ca="1" si="19"/>
        <v>0.13246897350822853</v>
      </c>
      <c r="Q136" s="11">
        <f t="shared" ca="1" si="20"/>
        <v>0.26259089306475447</v>
      </c>
      <c r="R136" s="12">
        <f t="shared" ca="1" si="21"/>
        <v>0.50794668124056097</v>
      </c>
      <c r="S136" s="12">
        <f t="shared" ca="1" si="22"/>
        <v>6.7683543653198147E-2</v>
      </c>
      <c r="T136" s="4">
        <f t="shared" ca="1" si="23"/>
        <v>0.90446497924363511</v>
      </c>
      <c r="U136" s="4">
        <f t="shared" ca="1" si="24"/>
        <v>0.2056734080185095</v>
      </c>
    </row>
    <row r="137" spans="7:21" x14ac:dyDescent="0.25">
      <c r="G137">
        <f>IF(H137&lt;=Simulación!$F$27,1,0)</f>
        <v>0</v>
      </c>
      <c r="H137">
        <v>133</v>
      </c>
      <c r="I137" t="str">
        <f ca="1">IF(G137,IF(Simulación!$F$9,RANDBETWEEN(Simulación!$F$7,Simulación!$F$8),I136+Simulación!$H$9),"")</f>
        <v/>
      </c>
      <c r="J137" s="2" t="str">
        <f>IF(G137,ROUND(K137+L137,Simulación!$I$27),"")</f>
        <v/>
      </c>
      <c r="K137" s="137" t="str">
        <f>IF(G137,Simulación!$F$17+Simulación!$F$18*I137+Simulación!$F$19*I137^2+Simulación!$F$20*I137^3,"")</f>
        <v/>
      </c>
      <c r="L137" s="144" t="str">
        <f>IF(G137,'!I'!T137*Simulación!$I$30,"")</f>
        <v/>
      </c>
      <c r="N137" s="11">
        <f t="shared" ca="1" si="18"/>
        <v>0.99458119975944603</v>
      </c>
      <c r="O137" s="11">
        <f t="shared" ca="1" si="18"/>
        <v>0.83556811159098821</v>
      </c>
      <c r="P137" s="11">
        <f t="shared" ca="1" si="19"/>
        <v>6.249137981125596</v>
      </c>
      <c r="Q137" s="11">
        <f t="shared" ca="1" si="20"/>
        <v>0.15603628535935857</v>
      </c>
      <c r="R137" s="12">
        <f t="shared" ca="1" si="21"/>
        <v>0.39478535281223409</v>
      </c>
      <c r="S137" s="12">
        <f t="shared" ca="1" si="22"/>
        <v>-1.3446581880851268E-2</v>
      </c>
      <c r="T137" s="4">
        <f t="shared" ca="1" si="23"/>
        <v>0.72740535596430378</v>
      </c>
      <c r="U137" s="4">
        <f t="shared" ca="1" si="24"/>
        <v>7.5134095777304219E-2</v>
      </c>
    </row>
    <row r="138" spans="7:21" x14ac:dyDescent="0.25">
      <c r="G138">
        <f>IF(H138&lt;=Simulación!$F$27,1,0)</f>
        <v>0</v>
      </c>
      <c r="H138">
        <v>134</v>
      </c>
      <c r="I138" t="str">
        <f ca="1">IF(G138,IF(Simulación!$F$9,RANDBETWEEN(Simulación!$F$7,Simulación!$F$8),I137+Simulación!$H$9),"")</f>
        <v/>
      </c>
      <c r="J138" s="2" t="str">
        <f>IF(G138,ROUND(K138+L138,Simulación!$I$27),"")</f>
        <v/>
      </c>
      <c r="K138" s="137" t="str">
        <f>IF(G138,Simulación!$F$17+Simulación!$F$18*I138+Simulación!$F$19*I138^2+Simulación!$F$20*I138^3,"")</f>
        <v/>
      </c>
      <c r="L138" s="144" t="str">
        <f>IF(G138,'!I'!T138*Simulación!$I$30,"")</f>
        <v/>
      </c>
      <c r="N138" s="11">
        <f t="shared" ca="1" si="18"/>
        <v>0.713538985507289</v>
      </c>
      <c r="O138" s="11">
        <f t="shared" ca="1" si="18"/>
        <v>0.40126918487122709</v>
      </c>
      <c r="P138" s="11">
        <f t="shared" ca="1" si="19"/>
        <v>4.4832976698392262</v>
      </c>
      <c r="Q138" s="11">
        <f t="shared" ca="1" si="20"/>
        <v>0.79312838052850509</v>
      </c>
      <c r="R138" s="12">
        <f t="shared" ca="1" si="21"/>
        <v>-0.20224363392928463</v>
      </c>
      <c r="S138" s="12">
        <f t="shared" ca="1" si="22"/>
        <v>-0.8673095716430107</v>
      </c>
      <c r="T138" s="4">
        <f t="shared" ca="1" si="23"/>
        <v>-0.20674528496112277</v>
      </c>
      <c r="U138" s="4">
        <f t="shared" ca="1" si="24"/>
        <v>-1.2987413505880778</v>
      </c>
    </row>
    <row r="139" spans="7:21" x14ac:dyDescent="0.25">
      <c r="G139">
        <f>IF(H139&lt;=Simulación!$F$27,1,0)</f>
        <v>0</v>
      </c>
      <c r="H139">
        <v>135</v>
      </c>
      <c r="I139" t="str">
        <f ca="1">IF(G139,IF(Simulación!$F$9,RANDBETWEEN(Simulación!$F$7,Simulación!$F$8),I138+Simulación!$H$9),"")</f>
        <v/>
      </c>
      <c r="J139" s="2" t="str">
        <f>IF(G139,ROUND(K139+L139,Simulación!$I$27),"")</f>
        <v/>
      </c>
      <c r="K139" s="137" t="str">
        <f>IF(G139,Simulación!$F$17+Simulación!$F$18*I139+Simulación!$F$19*I139^2+Simulación!$F$20*I139^3,"")</f>
        <v/>
      </c>
      <c r="L139" s="144" t="str">
        <f>IF(G139,'!I'!T139*Simulación!$I$30,"")</f>
        <v/>
      </c>
      <c r="N139" s="11">
        <f t="shared" ca="1" si="18"/>
        <v>0.72461635931405011</v>
      </c>
      <c r="O139" s="11">
        <f t="shared" ca="1" si="18"/>
        <v>0.33350666308610966</v>
      </c>
      <c r="P139" s="11">
        <f t="shared" ca="1" si="19"/>
        <v>4.5528988621840032</v>
      </c>
      <c r="Q139" s="11">
        <f t="shared" ca="1" si="20"/>
        <v>0.95379096989592693</v>
      </c>
      <c r="R139" s="12">
        <f t="shared" ca="1" si="21"/>
        <v>-0.15510207961315151</v>
      </c>
      <c r="S139" s="12">
        <f t="shared" ca="1" si="22"/>
        <v>-0.96422731489810143</v>
      </c>
      <c r="T139" s="4">
        <f t="shared" ca="1" si="23"/>
        <v>-0.13298452265880203</v>
      </c>
      <c r="U139" s="4">
        <f t="shared" ca="1" si="24"/>
        <v>-1.4546831227129038</v>
      </c>
    </row>
    <row r="140" spans="7:21" x14ac:dyDescent="0.25">
      <c r="G140">
        <f>IF(H140&lt;=Simulación!$F$27,1,0)</f>
        <v>0</v>
      </c>
      <c r="H140">
        <v>136</v>
      </c>
      <c r="I140" t="str">
        <f ca="1">IF(G140,IF(Simulación!$F$9,RANDBETWEEN(Simulación!$F$7,Simulación!$F$8),I139+Simulación!$H$9),"")</f>
        <v/>
      </c>
      <c r="J140" s="2" t="str">
        <f>IF(G140,ROUND(K140+L140,Simulación!$I$27),"")</f>
        <v/>
      </c>
      <c r="K140" s="137" t="str">
        <f>IF(G140,Simulación!$F$17+Simulación!$F$18*I140+Simulación!$F$19*I140^2+Simulación!$F$20*I140^3,"")</f>
        <v/>
      </c>
      <c r="L140" s="144" t="str">
        <f>IF(G140,'!I'!T140*Simulación!$I$30,"")</f>
        <v/>
      </c>
      <c r="N140" s="11">
        <f t="shared" ca="1" si="18"/>
        <v>0.9953175933255608</v>
      </c>
      <c r="O140" s="11">
        <f t="shared" ca="1" si="18"/>
        <v>0.53545065486495236</v>
      </c>
      <c r="P140" s="11">
        <f t="shared" ca="1" si="19"/>
        <v>6.25376487836051</v>
      </c>
      <c r="Q140" s="11">
        <f t="shared" ca="1" si="20"/>
        <v>0.54256109189505897</v>
      </c>
      <c r="R140" s="12">
        <f t="shared" ca="1" si="21"/>
        <v>0.73626870591541094</v>
      </c>
      <c r="S140" s="12">
        <f t="shared" ca="1" si="22"/>
        <v>-2.1667592960574949E-2</v>
      </c>
      <c r="T140" s="4">
        <f t="shared" ca="1" si="23"/>
        <v>1.2617125675918772</v>
      </c>
      <c r="U140" s="4">
        <f t="shared" ca="1" si="24"/>
        <v>6.1906393672688818E-2</v>
      </c>
    </row>
    <row r="141" spans="7:21" x14ac:dyDescent="0.25">
      <c r="G141">
        <f>IF(H141&lt;=Simulación!$F$27,1,0)</f>
        <v>0</v>
      </c>
      <c r="H141">
        <v>137</v>
      </c>
      <c r="I141" t="str">
        <f ca="1">IF(G141,IF(Simulación!$F$9,RANDBETWEEN(Simulación!$F$7,Simulación!$F$8),I140+Simulación!$H$9),"")</f>
        <v/>
      </c>
      <c r="J141" s="2" t="str">
        <f>IF(G141,ROUND(K141+L141,Simulación!$I$27),"")</f>
        <v/>
      </c>
      <c r="K141" s="137" t="str">
        <f>IF(G141,Simulación!$F$17+Simulación!$F$18*I141+Simulación!$F$19*I141^2+Simulación!$F$20*I141^3,"")</f>
        <v/>
      </c>
      <c r="L141" s="144" t="str">
        <f>IF(G141,'!I'!T141*Simulación!$I$30,"")</f>
        <v/>
      </c>
      <c r="N141" s="11">
        <f t="shared" ca="1" si="18"/>
        <v>0.57908730330603297</v>
      </c>
      <c r="O141" s="11">
        <f t="shared" ca="1" si="18"/>
        <v>0.63370195198197576</v>
      </c>
      <c r="P141" s="11">
        <f t="shared" ca="1" si="19"/>
        <v>3.6385128357067149</v>
      </c>
      <c r="Q141" s="11">
        <f t="shared" ca="1" si="20"/>
        <v>0.39622991024472287</v>
      </c>
      <c r="R141" s="12">
        <f t="shared" ca="1" si="21"/>
        <v>-0.55333691865337298</v>
      </c>
      <c r="S141" s="12">
        <f t="shared" ca="1" si="22"/>
        <v>-0.30008026376273639</v>
      </c>
      <c r="T141" s="4">
        <f t="shared" ca="1" si="23"/>
        <v>-0.75608882477758299</v>
      </c>
      <c r="U141" s="4">
        <f t="shared" ca="1" si="24"/>
        <v>-0.3860628203093377</v>
      </c>
    </row>
    <row r="142" spans="7:21" x14ac:dyDescent="0.25">
      <c r="G142">
        <f>IF(H142&lt;=Simulación!$F$27,1,0)</f>
        <v>0</v>
      </c>
      <c r="H142">
        <v>138</v>
      </c>
      <c r="I142" t="str">
        <f ca="1">IF(G142,IF(Simulación!$F$9,RANDBETWEEN(Simulación!$F$7,Simulación!$F$8),I141+Simulación!$H$9),"")</f>
        <v/>
      </c>
      <c r="J142" s="2" t="str">
        <f>IF(G142,ROUND(K142+L142,Simulación!$I$27),"")</f>
        <v/>
      </c>
      <c r="K142" s="137" t="str">
        <f>IF(G142,Simulación!$F$17+Simulación!$F$18*I142+Simulación!$F$19*I142^2+Simulación!$F$20*I142^3,"")</f>
        <v/>
      </c>
      <c r="L142" s="144" t="str">
        <f>IF(G142,'!I'!T142*Simulación!$I$30,"")</f>
        <v/>
      </c>
      <c r="N142" s="11">
        <f t="shared" ca="1" si="18"/>
        <v>3.1082093855338555E-2</v>
      </c>
      <c r="O142" s="11">
        <f t="shared" ca="1" si="18"/>
        <v>0.88177037476243547</v>
      </c>
      <c r="P142" s="11">
        <f t="shared" ca="1" si="19"/>
        <v>0.19529455542824012</v>
      </c>
      <c r="Q142" s="11">
        <f t="shared" ca="1" si="20"/>
        <v>0.10928899290492347</v>
      </c>
      <c r="R142" s="12">
        <f t="shared" ca="1" si="21"/>
        <v>0.32430454610546966</v>
      </c>
      <c r="S142" s="12">
        <f t="shared" ca="1" si="22"/>
        <v>6.4152585920200747E-2</v>
      </c>
      <c r="T142" s="4">
        <f t="shared" ca="1" si="23"/>
        <v>0.61712647132018161</v>
      </c>
      <c r="U142" s="4">
        <f t="shared" ca="1" si="24"/>
        <v>0.19999205610411125</v>
      </c>
    </row>
    <row r="143" spans="7:21" x14ac:dyDescent="0.25">
      <c r="G143">
        <f>IF(H143&lt;=Simulación!$F$27,1,0)</f>
        <v>0</v>
      </c>
      <c r="H143">
        <v>139</v>
      </c>
      <c r="I143" t="str">
        <f ca="1">IF(G143,IF(Simulación!$F$9,RANDBETWEEN(Simulación!$F$7,Simulación!$F$8),I142+Simulación!$H$9),"")</f>
        <v/>
      </c>
      <c r="J143" s="2" t="str">
        <f>IF(G143,ROUND(K143+L143,Simulación!$I$27),"")</f>
        <v/>
      </c>
      <c r="K143" s="137" t="str">
        <f>IF(G143,Simulación!$F$17+Simulación!$F$18*I143+Simulación!$F$19*I143^2+Simulación!$F$20*I143^3,"")</f>
        <v/>
      </c>
      <c r="L143" s="144" t="str">
        <f>IF(G143,'!I'!T143*Simulación!$I$30,"")</f>
        <v/>
      </c>
      <c r="N143" s="11">
        <f t="shared" ca="1" si="18"/>
        <v>0.73989501835930493</v>
      </c>
      <c r="O143" s="11">
        <f t="shared" ca="1" si="18"/>
        <v>0.67057127092090529</v>
      </c>
      <c r="P143" s="11">
        <f t="shared" ca="1" si="19"/>
        <v>4.6488975082105553</v>
      </c>
      <c r="Q143" s="11">
        <f t="shared" ca="1" si="20"/>
        <v>0.34711011370759393</v>
      </c>
      <c r="R143" s="12">
        <f t="shared" ca="1" si="21"/>
        <v>-3.7381541489694831E-2</v>
      </c>
      <c r="S143" s="12">
        <f t="shared" ca="1" si="22"/>
        <v>-0.58797341271816717</v>
      </c>
      <c r="T143" s="4">
        <f t="shared" ca="1" si="23"/>
        <v>5.1208738606959042E-2</v>
      </c>
      <c r="U143" s="4">
        <f t="shared" ca="1" si="24"/>
        <v>-0.84928623351389776</v>
      </c>
    </row>
    <row r="144" spans="7:21" x14ac:dyDescent="0.25">
      <c r="G144">
        <f>IF(H144&lt;=Simulación!$F$27,1,0)</f>
        <v>0</v>
      </c>
      <c r="H144">
        <v>140</v>
      </c>
      <c r="I144" t="str">
        <f ca="1">IF(G144,IF(Simulación!$F$9,RANDBETWEEN(Simulación!$F$7,Simulación!$F$8),I143+Simulación!$H$9),"")</f>
        <v/>
      </c>
      <c r="J144" s="2" t="str">
        <f>IF(G144,ROUND(K144+L144,Simulación!$I$27),"")</f>
        <v/>
      </c>
      <c r="K144" s="137" t="str">
        <f>IF(G144,Simulación!$F$17+Simulación!$F$18*I144+Simulación!$F$19*I144^2+Simulación!$F$20*I144^3,"")</f>
        <v/>
      </c>
      <c r="L144" s="144" t="str">
        <f>IF(G144,'!I'!T144*Simulación!$I$30,"")</f>
        <v/>
      </c>
      <c r="N144" s="11">
        <f t="shared" ca="1" si="18"/>
        <v>0.13912686388594497</v>
      </c>
      <c r="O144" s="11">
        <f t="shared" ca="1" si="18"/>
        <v>6.998708795657671E-3</v>
      </c>
      <c r="P144" s="11">
        <f t="shared" ca="1" si="19"/>
        <v>0.87415986700214365</v>
      </c>
      <c r="Q144" s="11">
        <f t="shared" ca="1" si="20"/>
        <v>4.3099641527274235</v>
      </c>
      <c r="R144" s="12">
        <f t="shared" ca="1" si="21"/>
        <v>1.3320767691640574</v>
      </c>
      <c r="S144" s="12">
        <f t="shared" ca="1" si="22"/>
        <v>1.5923365328286825</v>
      </c>
      <c r="T144" s="4">
        <f t="shared" ca="1" si="23"/>
        <v>2.1939528716848957</v>
      </c>
      <c r="U144" s="4">
        <f t="shared" ca="1" si="24"/>
        <v>2.6588577375550893</v>
      </c>
    </row>
    <row r="145" spans="7:21" x14ac:dyDescent="0.25">
      <c r="G145">
        <f>IF(H145&lt;=Simulación!$F$27,1,0)</f>
        <v>0</v>
      </c>
      <c r="H145">
        <v>141</v>
      </c>
      <c r="I145" t="str">
        <f ca="1">IF(G145,IF(Simulación!$F$9,RANDBETWEEN(Simulación!$F$7,Simulación!$F$8),I144+Simulación!$H$9),"")</f>
        <v/>
      </c>
      <c r="J145" s="2" t="str">
        <f>IF(G145,ROUND(K145+L145,Simulación!$I$27),"")</f>
        <v/>
      </c>
      <c r="K145" s="137" t="str">
        <f>IF(G145,Simulación!$F$17+Simulación!$F$18*I145+Simulación!$F$19*I145^2+Simulación!$F$20*I145^3,"")</f>
        <v/>
      </c>
      <c r="L145" s="144" t="str">
        <f>IF(G145,'!I'!T145*Simulación!$I$30,"")</f>
        <v/>
      </c>
      <c r="N145" s="11">
        <f t="shared" ref="N145:O164" ca="1" si="25">RAND()</f>
        <v>0.45029475467823132</v>
      </c>
      <c r="O145" s="11">
        <f t="shared" ca="1" si="25"/>
        <v>0.94405906574282628</v>
      </c>
      <c r="P145" s="11">
        <f t="shared" ca="1" si="19"/>
        <v>2.8292853864942993</v>
      </c>
      <c r="Q145" s="11">
        <f t="shared" ca="1" si="20"/>
        <v>5.0001665802810125E-2</v>
      </c>
      <c r="R145" s="12">
        <f t="shared" ca="1" si="21"/>
        <v>-0.21279385187936412</v>
      </c>
      <c r="S145" s="12">
        <f t="shared" ca="1" si="22"/>
        <v>6.8705475801812008E-2</v>
      </c>
      <c r="T145" s="4">
        <f t="shared" ca="1" si="23"/>
        <v>-0.22325284670240317</v>
      </c>
      <c r="U145" s="4">
        <f t="shared" ca="1" si="24"/>
        <v>0.20731770868930344</v>
      </c>
    </row>
    <row r="146" spans="7:21" x14ac:dyDescent="0.25">
      <c r="G146">
        <f>IF(H146&lt;=Simulación!$F$27,1,0)</f>
        <v>0</v>
      </c>
      <c r="H146">
        <v>142</v>
      </c>
      <c r="I146" t="str">
        <f ca="1">IF(G146,IF(Simulación!$F$9,RANDBETWEEN(Simulación!$F$7,Simulación!$F$8),I145+Simulación!$H$9),"")</f>
        <v/>
      </c>
      <c r="J146" s="2" t="str">
        <f>IF(G146,ROUND(K146+L146,Simulación!$I$27),"")</f>
        <v/>
      </c>
      <c r="K146" s="137" t="str">
        <f>IF(G146,Simulación!$F$17+Simulación!$F$18*I146+Simulación!$F$19*I146^2+Simulación!$F$20*I146^3,"")</f>
        <v/>
      </c>
      <c r="L146" s="144" t="str">
        <f>IF(G146,'!I'!T146*Simulación!$I$30,"")</f>
        <v/>
      </c>
      <c r="N146" s="11">
        <f t="shared" ca="1" si="25"/>
        <v>0.23929918845356035</v>
      </c>
      <c r="O146" s="11">
        <f t="shared" ca="1" si="25"/>
        <v>0.72854640642370194</v>
      </c>
      <c r="P146" s="11">
        <f t="shared" ca="1" si="19"/>
        <v>1.5035611449114092</v>
      </c>
      <c r="Q146" s="11">
        <f t="shared" ca="1" si="20"/>
        <v>0.2750855592722764</v>
      </c>
      <c r="R146" s="12">
        <f t="shared" ca="1" si="21"/>
        <v>3.523734846636991E-2</v>
      </c>
      <c r="S146" s="12">
        <f t="shared" ca="1" si="22"/>
        <v>0.52330095408410648</v>
      </c>
      <c r="T146" s="4">
        <f t="shared" ca="1" si="23"/>
        <v>0.16483300828604691</v>
      </c>
      <c r="U146" s="4">
        <f t="shared" ca="1" si="24"/>
        <v>0.93876710177605616</v>
      </c>
    </row>
    <row r="147" spans="7:21" x14ac:dyDescent="0.25">
      <c r="G147">
        <f>IF(H147&lt;=Simulación!$F$27,1,0)</f>
        <v>0</v>
      </c>
      <c r="H147">
        <v>143</v>
      </c>
      <c r="I147" t="str">
        <f ca="1">IF(G147,IF(Simulación!$F$9,RANDBETWEEN(Simulación!$F$7,Simulación!$F$8),I146+Simulación!$H$9),"")</f>
        <v/>
      </c>
      <c r="J147" s="2" t="str">
        <f>IF(G147,ROUND(K147+L147,Simulación!$I$27),"")</f>
        <v/>
      </c>
      <c r="K147" s="137" t="str">
        <f>IF(G147,Simulación!$F$17+Simulación!$F$18*I147+Simulación!$F$19*I147^2+Simulación!$F$20*I147^3,"")</f>
        <v/>
      </c>
      <c r="L147" s="144" t="str">
        <f>IF(G147,'!I'!T147*Simulación!$I$30,"")</f>
        <v/>
      </c>
      <c r="N147" s="11">
        <f t="shared" ca="1" si="25"/>
        <v>0.21941278853768131</v>
      </c>
      <c r="O147" s="11">
        <f t="shared" ca="1" si="25"/>
        <v>0.39338383814198519</v>
      </c>
      <c r="P147" s="11">
        <f t="shared" ca="1" si="19"/>
        <v>1.3786112091472607</v>
      </c>
      <c r="Q147" s="11">
        <f t="shared" ca="1" si="20"/>
        <v>0.81036697337803254</v>
      </c>
      <c r="R147" s="12">
        <f t="shared" ca="1" si="21"/>
        <v>0.17194274986674943</v>
      </c>
      <c r="S147" s="12">
        <f t="shared" ca="1" si="22"/>
        <v>0.88363038887664613</v>
      </c>
      <c r="T147" s="4">
        <f t="shared" ca="1" si="23"/>
        <v>0.37873122959874328</v>
      </c>
      <c r="U147" s="4">
        <f t="shared" ca="1" si="24"/>
        <v>1.5185413383922608</v>
      </c>
    </row>
    <row r="148" spans="7:21" x14ac:dyDescent="0.25">
      <c r="G148">
        <f>IF(H148&lt;=Simulación!$F$27,1,0)</f>
        <v>0</v>
      </c>
      <c r="H148">
        <v>144</v>
      </c>
      <c r="I148" t="str">
        <f ca="1">IF(G148,IF(Simulación!$F$9,RANDBETWEEN(Simulación!$F$7,Simulación!$F$8),I147+Simulación!$H$9),"")</f>
        <v/>
      </c>
      <c r="J148" s="2" t="str">
        <f>IF(G148,ROUND(K148+L148,Simulación!$I$27),"")</f>
        <v/>
      </c>
      <c r="K148" s="137" t="str">
        <f>IF(G148,Simulación!$F$17+Simulación!$F$18*I148+Simulación!$F$19*I148^2+Simulación!$F$20*I148^3,"")</f>
        <v/>
      </c>
      <c r="L148" s="144" t="str">
        <f>IF(G148,'!I'!T148*Simulación!$I$30,"")</f>
        <v/>
      </c>
      <c r="N148" s="11">
        <f t="shared" ca="1" si="25"/>
        <v>0.13348024253947777</v>
      </c>
      <c r="O148" s="11">
        <f t="shared" ca="1" si="25"/>
        <v>0.95024468407861162</v>
      </c>
      <c r="P148" s="11">
        <f t="shared" ca="1" si="19"/>
        <v>0.83868109872281427</v>
      </c>
      <c r="Q148" s="11">
        <f t="shared" ca="1" si="20"/>
        <v>4.4329102553706416E-2</v>
      </c>
      <c r="R148" s="12">
        <f t="shared" ca="1" si="21"/>
        <v>0.14073746692518657</v>
      </c>
      <c r="S148" s="12">
        <f t="shared" ca="1" si="22"/>
        <v>0.15659523606160067</v>
      </c>
      <c r="T148" s="4">
        <f t="shared" ca="1" si="23"/>
        <v>0.32990540085763259</v>
      </c>
      <c r="U148" s="4">
        <f t="shared" ca="1" si="24"/>
        <v>0.348733351544954</v>
      </c>
    </row>
    <row r="149" spans="7:21" x14ac:dyDescent="0.25">
      <c r="G149">
        <f>IF(H149&lt;=Simulación!$F$27,1,0)</f>
        <v>0</v>
      </c>
      <c r="H149">
        <v>145</v>
      </c>
      <c r="I149" t="str">
        <f ca="1">IF(G149,IF(Simulación!$F$9,RANDBETWEEN(Simulación!$F$7,Simulación!$F$8),I148+Simulación!$H$9),"")</f>
        <v/>
      </c>
      <c r="J149" s="2" t="str">
        <f>IF(G149,ROUND(K149+L149,Simulación!$I$27),"")</f>
        <v/>
      </c>
      <c r="K149" s="137" t="str">
        <f>IF(G149,Simulación!$F$17+Simulación!$F$18*I149+Simulación!$F$19*I149^2+Simulación!$F$20*I149^3,"")</f>
        <v/>
      </c>
      <c r="L149" s="144" t="str">
        <f>IF(G149,'!I'!T149*Simulación!$I$30,"")</f>
        <v/>
      </c>
      <c r="N149" s="11">
        <f t="shared" ca="1" si="25"/>
        <v>0.74051785764936207</v>
      </c>
      <c r="O149" s="11">
        <f t="shared" ca="1" si="25"/>
        <v>0.53330194995728619</v>
      </c>
      <c r="P149" s="11">
        <f t="shared" ca="1" si="19"/>
        <v>4.6528109228865757</v>
      </c>
      <c r="Q149" s="11">
        <f t="shared" ca="1" si="20"/>
        <v>0.54605365673272366</v>
      </c>
      <c r="R149" s="12">
        <f t="shared" ca="1" si="21"/>
        <v>-4.3999429364013555E-2</v>
      </c>
      <c r="S149" s="12">
        <f t="shared" ca="1" si="22"/>
        <v>-0.737643346711922</v>
      </c>
      <c r="T149" s="4">
        <f t="shared" ca="1" si="23"/>
        <v>4.0853957957013881E-2</v>
      </c>
      <c r="U149" s="4">
        <f t="shared" ca="1" si="24"/>
        <v>-1.0901068919083132</v>
      </c>
    </row>
    <row r="150" spans="7:21" x14ac:dyDescent="0.25">
      <c r="G150">
        <f>IF(H150&lt;=Simulación!$F$27,1,0)</f>
        <v>0</v>
      </c>
      <c r="H150">
        <v>146</v>
      </c>
      <c r="I150" t="str">
        <f ca="1">IF(G150,IF(Simulación!$F$9,RANDBETWEEN(Simulación!$F$7,Simulación!$F$8),I149+Simulación!$H$9),"")</f>
        <v/>
      </c>
      <c r="J150" s="2" t="str">
        <f>IF(G150,ROUND(K150+L150,Simulación!$I$27),"")</f>
        <v/>
      </c>
      <c r="K150" s="137" t="str">
        <f>IF(G150,Simulación!$F$17+Simulación!$F$18*I150+Simulación!$F$19*I150^2+Simulación!$F$20*I150^3,"")</f>
        <v/>
      </c>
      <c r="L150" s="144" t="str">
        <f>IF(G150,'!I'!T150*Simulación!$I$30,"")</f>
        <v/>
      </c>
      <c r="N150" s="11">
        <f t="shared" ca="1" si="25"/>
        <v>0.85689652913190073</v>
      </c>
      <c r="O150" s="11">
        <f t="shared" ca="1" si="25"/>
        <v>0.72906161151237459</v>
      </c>
      <c r="P150" s="11">
        <f t="shared" ca="1" si="19"/>
        <v>5.3840396816147429</v>
      </c>
      <c r="Q150" s="11">
        <f t="shared" ca="1" si="20"/>
        <v>0.2744715375774896</v>
      </c>
      <c r="R150" s="12">
        <f t="shared" ca="1" si="21"/>
        <v>0.3260121604455945</v>
      </c>
      <c r="S150" s="12">
        <f t="shared" ca="1" si="22"/>
        <v>-0.41010682610642507</v>
      </c>
      <c r="T150" s="4">
        <f t="shared" ca="1" si="23"/>
        <v>0.61979831651648809</v>
      </c>
      <c r="U150" s="4">
        <f t="shared" ca="1" si="24"/>
        <v>-0.56309683427226831</v>
      </c>
    </row>
    <row r="151" spans="7:21" x14ac:dyDescent="0.25">
      <c r="G151">
        <f>IF(H151&lt;=Simulación!$F$27,1,0)</f>
        <v>0</v>
      </c>
      <c r="H151">
        <v>147</v>
      </c>
      <c r="I151" t="str">
        <f ca="1">IF(G151,IF(Simulación!$F$9,RANDBETWEEN(Simulación!$F$7,Simulación!$F$8),I150+Simulación!$H$9),"")</f>
        <v/>
      </c>
      <c r="J151" s="2" t="str">
        <f>IF(G151,ROUND(K151+L151,Simulación!$I$27),"")</f>
        <v/>
      </c>
      <c r="K151" s="137" t="str">
        <f>IF(G151,Simulación!$F$17+Simulación!$F$18*I151+Simulación!$F$19*I151^2+Simulación!$F$20*I151^3,"")</f>
        <v/>
      </c>
      <c r="L151" s="144" t="str">
        <f>IF(G151,'!I'!T151*Simulación!$I$30,"")</f>
        <v/>
      </c>
      <c r="N151" s="11">
        <f t="shared" ca="1" si="25"/>
        <v>0.80709544074859296</v>
      </c>
      <c r="O151" s="11">
        <f t="shared" ca="1" si="25"/>
        <v>0.9879851474096365</v>
      </c>
      <c r="P151" s="11">
        <f t="shared" ca="1" si="19"/>
        <v>5.0711302148031914</v>
      </c>
      <c r="Q151" s="11">
        <f t="shared" ca="1" si="20"/>
        <v>1.0499168408795773E-2</v>
      </c>
      <c r="R151" s="12">
        <f t="shared" ca="1" si="21"/>
        <v>3.5975197255934101E-2</v>
      </c>
      <c r="S151" s="12">
        <f t="shared" ca="1" si="22"/>
        <v>-9.5942449370403318E-2</v>
      </c>
      <c r="T151" s="4">
        <f t="shared" ca="1" si="23"/>
        <v>0.16598749481012559</v>
      </c>
      <c r="U151" s="4">
        <f t="shared" ca="1" si="24"/>
        <v>-5.7602711098559932E-2</v>
      </c>
    </row>
    <row r="152" spans="7:21" x14ac:dyDescent="0.25">
      <c r="G152">
        <f>IF(H152&lt;=Simulación!$F$27,1,0)</f>
        <v>0</v>
      </c>
      <c r="H152">
        <v>148</v>
      </c>
      <c r="I152" t="str">
        <f ca="1">IF(G152,IF(Simulación!$F$9,RANDBETWEEN(Simulación!$F$7,Simulación!$F$8),I151+Simulación!$H$9),"")</f>
        <v/>
      </c>
      <c r="J152" s="2" t="str">
        <f>IF(G152,ROUND(K152+L152,Simulación!$I$27),"")</f>
        <v/>
      </c>
      <c r="K152" s="137" t="str">
        <f>IF(G152,Simulación!$F$17+Simulación!$F$18*I152+Simulación!$F$19*I152^2+Simulación!$F$20*I152^3,"")</f>
        <v/>
      </c>
      <c r="L152" s="144" t="str">
        <f>IF(G152,'!I'!T152*Simulación!$I$30,"")</f>
        <v/>
      </c>
      <c r="N152" s="11">
        <f t="shared" ca="1" si="25"/>
        <v>0.53241238449605721</v>
      </c>
      <c r="O152" s="11">
        <f t="shared" ca="1" si="25"/>
        <v>7.3386316065542467E-2</v>
      </c>
      <c r="P152" s="11">
        <f t="shared" ca="1" si="19"/>
        <v>3.345245671626075</v>
      </c>
      <c r="Q152" s="11">
        <f t="shared" ca="1" si="20"/>
        <v>2.2687698259786715</v>
      </c>
      <c r="R152" s="12">
        <f t="shared" ca="1" si="21"/>
        <v>-1.4751160320585481</v>
      </c>
      <c r="S152" s="12">
        <f t="shared" ca="1" si="22"/>
        <v>-0.30463505698214705</v>
      </c>
      <c r="T152" s="4">
        <f t="shared" ca="1" si="23"/>
        <v>-2.1983647756970601</v>
      </c>
      <c r="U152" s="4">
        <f t="shared" ca="1" si="24"/>
        <v>-0.39339153538710786</v>
      </c>
    </row>
    <row r="153" spans="7:21" x14ac:dyDescent="0.25">
      <c r="G153">
        <f>IF(H153&lt;=Simulación!$F$27,1,0)</f>
        <v>0</v>
      </c>
      <c r="H153">
        <v>149</v>
      </c>
      <c r="I153" t="str">
        <f ca="1">IF(G153,IF(Simulación!$F$9,RANDBETWEEN(Simulación!$F$7,Simulación!$F$8),I152+Simulación!$H$9),"")</f>
        <v/>
      </c>
      <c r="J153" s="2" t="str">
        <f>IF(G153,ROUND(K153+L153,Simulación!$I$27),"")</f>
        <v/>
      </c>
      <c r="K153" s="137" t="str">
        <f>IF(G153,Simulación!$F$17+Simulación!$F$18*I153+Simulación!$F$19*I153^2+Simulación!$F$20*I153^3,"")</f>
        <v/>
      </c>
      <c r="L153" s="144" t="str">
        <f>IF(G153,'!I'!T153*Simulación!$I$30,"")</f>
        <v/>
      </c>
      <c r="N153" s="11">
        <f t="shared" ca="1" si="25"/>
        <v>0.55685805119184473</v>
      </c>
      <c r="O153" s="11">
        <f t="shared" ca="1" si="25"/>
        <v>0.39629613534381058</v>
      </c>
      <c r="P153" s="11">
        <f t="shared" ca="1" si="19"/>
        <v>3.4988423254332566</v>
      </c>
      <c r="Q153" s="11">
        <f t="shared" ca="1" si="20"/>
        <v>0.80396032571790033</v>
      </c>
      <c r="R153" s="12">
        <f t="shared" ca="1" si="21"/>
        <v>-0.84002653199422384</v>
      </c>
      <c r="S153" s="12">
        <f t="shared" ca="1" si="22"/>
        <v>-0.31355342649006007</v>
      </c>
      <c r="T153" s="4">
        <f t="shared" ca="1" si="23"/>
        <v>-1.2046621637551196</v>
      </c>
      <c r="U153" s="4">
        <f t="shared" ca="1" si="24"/>
        <v>-0.40774129528470959</v>
      </c>
    </row>
    <row r="154" spans="7:21" x14ac:dyDescent="0.25">
      <c r="G154">
        <f>IF(H154&lt;=Simulación!$F$27,1,0)</f>
        <v>0</v>
      </c>
      <c r="H154">
        <v>150</v>
      </c>
      <c r="I154" t="str">
        <f ca="1">IF(G154,IF(Simulación!$F$9,RANDBETWEEN(Simulación!$F$7,Simulación!$F$8),I153+Simulación!$H$9),"")</f>
        <v/>
      </c>
      <c r="J154" s="2" t="str">
        <f>IF(G154,ROUND(K154+L154,Simulación!$I$27),"")</f>
        <v/>
      </c>
      <c r="K154" s="137" t="str">
        <f>IF(G154,Simulación!$F$17+Simulación!$F$18*I154+Simulación!$F$19*I154^2+Simulación!$F$20*I154^3,"")</f>
        <v/>
      </c>
      <c r="L154" s="144" t="str">
        <f>IF(G154,'!I'!T154*Simulación!$I$30,"")</f>
        <v/>
      </c>
      <c r="N154" s="11">
        <f t="shared" ca="1" si="25"/>
        <v>0.4889157287790229</v>
      </c>
      <c r="O154" s="11">
        <f t="shared" ca="1" si="25"/>
        <v>7.559226272545283E-2</v>
      </c>
      <c r="P154" s="11">
        <f t="shared" ca="1" si="19"/>
        <v>3.0719481235133563</v>
      </c>
      <c r="Q154" s="11">
        <f t="shared" ca="1" si="20"/>
        <v>2.243045309198779</v>
      </c>
      <c r="R154" s="12">
        <f t="shared" ca="1" si="21"/>
        <v>-1.4940492994754568</v>
      </c>
      <c r="S154" s="12">
        <f t="shared" ca="1" si="22"/>
        <v>0.10422091889671756</v>
      </c>
      <c r="T154" s="4">
        <f t="shared" ca="1" si="23"/>
        <v>-2.2279890054833689</v>
      </c>
      <c r="U154" s="4">
        <f t="shared" ca="1" si="24"/>
        <v>0.26446246823494085</v>
      </c>
    </row>
    <row r="155" spans="7:21" x14ac:dyDescent="0.25">
      <c r="G155">
        <f>IF(H155&lt;=Simulación!$F$27,1,0)</f>
        <v>0</v>
      </c>
      <c r="H155">
        <v>151</v>
      </c>
      <c r="I155" t="str">
        <f ca="1">IF(G155,IF(Simulación!$F$9,RANDBETWEEN(Simulación!$F$7,Simulación!$F$8),I154+Simulación!$H$9),"")</f>
        <v/>
      </c>
      <c r="J155" s="2" t="str">
        <f>IF(G155,ROUND(K155+L155,Simulación!$I$27),"")</f>
        <v/>
      </c>
      <c r="K155" s="137" t="str">
        <f>IF(G155,Simulación!$F$17+Simulación!$F$18*I155+Simulación!$F$19*I155^2+Simulación!$F$20*I155^3,"")</f>
        <v/>
      </c>
      <c r="L155" s="144" t="str">
        <f>IF(G155,'!I'!T155*Simulación!$I$30,"")</f>
        <v/>
      </c>
      <c r="N155" s="11">
        <f t="shared" ca="1" si="25"/>
        <v>0.98060843958688637</v>
      </c>
      <c r="O155" s="11">
        <f t="shared" ca="1" si="25"/>
        <v>0.97755508211869446</v>
      </c>
      <c r="P155" s="11">
        <f t="shared" ca="1" si="19"/>
        <v>6.1613445397086251</v>
      </c>
      <c r="Q155" s="11">
        <f t="shared" ca="1" si="20"/>
        <v>1.9717524260656576E-2</v>
      </c>
      <c r="R155" s="12">
        <f t="shared" ca="1" si="21"/>
        <v>0.13937811804299446</v>
      </c>
      <c r="S155" s="12">
        <f t="shared" ca="1" si="22"/>
        <v>-1.7066472144226977E-2</v>
      </c>
      <c r="T155" s="4">
        <f t="shared" ca="1" si="23"/>
        <v>0.32777847459820325</v>
      </c>
      <c r="U155" s="4">
        <f t="shared" ca="1" si="24"/>
        <v>6.9309650390844399E-2</v>
      </c>
    </row>
    <row r="156" spans="7:21" x14ac:dyDescent="0.25">
      <c r="G156">
        <f>IF(H156&lt;=Simulación!$F$27,1,0)</f>
        <v>0</v>
      </c>
      <c r="H156">
        <v>152</v>
      </c>
      <c r="I156" t="str">
        <f ca="1">IF(G156,IF(Simulación!$F$9,RANDBETWEEN(Simulación!$F$7,Simulación!$F$8),I155+Simulación!$H$9),"")</f>
        <v/>
      </c>
      <c r="J156" s="2" t="str">
        <f>IF(G156,ROUND(K156+L156,Simulación!$I$27),"")</f>
        <v/>
      </c>
      <c r="K156" s="137" t="str">
        <f>IF(G156,Simulación!$F$17+Simulación!$F$18*I156+Simulación!$F$19*I156^2+Simulación!$F$20*I156^3,"")</f>
        <v/>
      </c>
      <c r="L156" s="144" t="str">
        <f>IF(G156,'!I'!T156*Simulación!$I$30,"")</f>
        <v/>
      </c>
      <c r="N156" s="11">
        <f t="shared" ca="1" si="25"/>
        <v>6.3561072883732139E-3</v>
      </c>
      <c r="O156" s="11">
        <f t="shared" ca="1" si="25"/>
        <v>0.27143636296759799</v>
      </c>
      <c r="P156" s="11">
        <f t="shared" ca="1" si="19"/>
        <v>3.9936599925163657E-2</v>
      </c>
      <c r="Q156" s="11">
        <f t="shared" ca="1" si="20"/>
        <v>1.1326639450524687</v>
      </c>
      <c r="R156" s="12">
        <f t="shared" ca="1" si="21"/>
        <v>1.0634182541635433</v>
      </c>
      <c r="S156" s="12">
        <f t="shared" ca="1" si="22"/>
        <v>4.2491902337156565E-2</v>
      </c>
      <c r="T156" s="4">
        <f t="shared" ca="1" si="23"/>
        <v>1.7735921696902723</v>
      </c>
      <c r="U156" s="4">
        <f t="shared" ca="1" si="24"/>
        <v>0.16513976518267967</v>
      </c>
    </row>
    <row r="157" spans="7:21" x14ac:dyDescent="0.25">
      <c r="G157">
        <f>IF(H157&lt;=Simulación!$F$27,1,0)</f>
        <v>0</v>
      </c>
      <c r="H157">
        <v>153</v>
      </c>
      <c r="I157" t="str">
        <f ca="1">IF(G157,IF(Simulación!$F$9,RANDBETWEEN(Simulación!$F$7,Simulación!$F$8),I156+Simulación!$H$9),"")</f>
        <v/>
      </c>
      <c r="J157" s="2" t="str">
        <f>IF(G157,ROUND(K157+L157,Simulación!$I$27),"")</f>
        <v/>
      </c>
      <c r="K157" s="137" t="str">
        <f>IF(G157,Simulación!$F$17+Simulación!$F$18*I157+Simulación!$F$19*I157^2+Simulación!$F$20*I157^3,"")</f>
        <v/>
      </c>
      <c r="L157" s="144" t="str">
        <f>IF(G157,'!I'!T157*Simulación!$I$30,"")</f>
        <v/>
      </c>
      <c r="N157" s="11">
        <f t="shared" ca="1" si="25"/>
        <v>0.17727628800065454</v>
      </c>
      <c r="O157" s="11">
        <f t="shared" ca="1" si="25"/>
        <v>1.4037344913646721E-2</v>
      </c>
      <c r="P157" s="11">
        <f t="shared" ca="1" si="19"/>
        <v>1.1138597680770495</v>
      </c>
      <c r="Q157" s="11">
        <f t="shared" ca="1" si="20"/>
        <v>3.70543005768815</v>
      </c>
      <c r="R157" s="12">
        <f t="shared" ca="1" si="21"/>
        <v>0.84928963076952668</v>
      </c>
      <c r="S157" s="12">
        <f t="shared" ca="1" si="22"/>
        <v>1.7274655367779441</v>
      </c>
      <c r="T157" s="4">
        <f t="shared" ca="1" si="23"/>
        <v>1.438552506246592</v>
      </c>
      <c r="U157" s="4">
        <f t="shared" ca="1" si="24"/>
        <v>2.8762818709859266</v>
      </c>
    </row>
    <row r="158" spans="7:21" x14ac:dyDescent="0.25">
      <c r="G158">
        <f>IF(H158&lt;=Simulación!$F$27,1,0)</f>
        <v>0</v>
      </c>
      <c r="H158">
        <v>154</v>
      </c>
      <c r="I158" t="str">
        <f ca="1">IF(G158,IF(Simulación!$F$9,RANDBETWEEN(Simulación!$F$7,Simulación!$F$8),I157+Simulación!$H$9),"")</f>
        <v/>
      </c>
      <c r="J158" s="2" t="str">
        <f>IF(G158,ROUND(K158+L158,Simulación!$I$27),"")</f>
        <v/>
      </c>
      <c r="K158" s="137" t="str">
        <f>IF(G158,Simulación!$F$17+Simulación!$F$18*I158+Simulación!$F$19*I158^2+Simulación!$F$20*I158^3,"")</f>
        <v/>
      </c>
      <c r="L158" s="144" t="str">
        <f>IF(G158,'!I'!T158*Simulación!$I$30,"")</f>
        <v/>
      </c>
      <c r="N158" s="11">
        <f t="shared" ca="1" si="25"/>
        <v>0.92342483782881901</v>
      </c>
      <c r="O158" s="11">
        <f t="shared" ca="1" si="25"/>
        <v>0.29632766405852518</v>
      </c>
      <c r="P158" s="11">
        <f t="shared" ca="1" si="19"/>
        <v>5.8020493733307275</v>
      </c>
      <c r="Q158" s="11">
        <f t="shared" ca="1" si="20"/>
        <v>1.0564556049903571</v>
      </c>
      <c r="R158" s="12">
        <f t="shared" ca="1" si="21"/>
        <v>0.91114935186476187</v>
      </c>
      <c r="S158" s="12">
        <f t="shared" ca="1" si="22"/>
        <v>-0.47567054101213957</v>
      </c>
      <c r="T158" s="4">
        <f t="shared" ca="1" si="23"/>
        <v>1.5353422759091502</v>
      </c>
      <c r="U158" s="4">
        <f t="shared" ca="1" si="24"/>
        <v>-0.66858961140569528</v>
      </c>
    </row>
    <row r="159" spans="7:21" x14ac:dyDescent="0.25">
      <c r="G159">
        <f>IF(H159&lt;=Simulación!$F$27,1,0)</f>
        <v>0</v>
      </c>
      <c r="H159">
        <v>155</v>
      </c>
      <c r="I159" t="str">
        <f ca="1">IF(G159,IF(Simulación!$F$9,RANDBETWEEN(Simulación!$F$7,Simulación!$F$8),I158+Simulación!$H$9),"")</f>
        <v/>
      </c>
      <c r="J159" s="2" t="str">
        <f>IF(G159,ROUND(K159+L159,Simulación!$I$27),"")</f>
        <v/>
      </c>
      <c r="K159" s="137" t="str">
        <f>IF(G159,Simulación!$F$17+Simulación!$F$18*I159+Simulación!$F$19*I159^2+Simulación!$F$20*I159^3,"")</f>
        <v/>
      </c>
      <c r="L159" s="144" t="str">
        <f>IF(G159,'!I'!T159*Simulación!$I$30,"")</f>
        <v/>
      </c>
      <c r="N159" s="11">
        <f t="shared" ca="1" si="25"/>
        <v>0.73539366713098153</v>
      </c>
      <c r="O159" s="11">
        <f t="shared" ca="1" si="25"/>
        <v>0.79162540177945695</v>
      </c>
      <c r="P159" s="11">
        <f t="shared" ca="1" si="19"/>
        <v>4.6206146843102989</v>
      </c>
      <c r="Q159" s="11">
        <f t="shared" ca="1" si="20"/>
        <v>0.20296055708779856</v>
      </c>
      <c r="R159" s="12">
        <f t="shared" ca="1" si="21"/>
        <v>-4.1287355955906442E-2</v>
      </c>
      <c r="S159" s="12">
        <f t="shared" ca="1" si="22"/>
        <v>-0.44861554958111832</v>
      </c>
      <c r="T159" s="4">
        <f t="shared" ca="1" si="23"/>
        <v>4.5097445574336099E-2</v>
      </c>
      <c r="U159" s="4">
        <f t="shared" ca="1" si="24"/>
        <v>-0.62505781663958238</v>
      </c>
    </row>
    <row r="160" spans="7:21" x14ac:dyDescent="0.25">
      <c r="G160">
        <f>IF(H160&lt;=Simulación!$F$27,1,0)</f>
        <v>0</v>
      </c>
      <c r="H160">
        <v>156</v>
      </c>
      <c r="I160" t="str">
        <f ca="1">IF(G160,IF(Simulación!$F$9,RANDBETWEEN(Simulación!$F$7,Simulación!$F$8),I159+Simulación!$H$9),"")</f>
        <v/>
      </c>
      <c r="J160" s="2" t="str">
        <f>IF(G160,ROUND(K160+L160,Simulación!$I$27),"")</f>
        <v/>
      </c>
      <c r="K160" s="137" t="str">
        <f>IF(G160,Simulación!$F$17+Simulación!$F$18*I160+Simulación!$F$19*I160^2+Simulación!$F$20*I160^3,"")</f>
        <v/>
      </c>
      <c r="L160" s="144" t="str">
        <f>IF(G160,'!I'!T160*Simulación!$I$30,"")</f>
        <v/>
      </c>
      <c r="N160" s="11">
        <f t="shared" ca="1" si="25"/>
        <v>0.30527688434117117</v>
      </c>
      <c r="O160" s="11">
        <f t="shared" ca="1" si="25"/>
        <v>3.5256467408696368E-2</v>
      </c>
      <c r="P160" s="11">
        <f t="shared" ca="1" si="19"/>
        <v>1.9181112343140085</v>
      </c>
      <c r="Q160" s="11">
        <f t="shared" ca="1" si="20"/>
        <v>2.9055224096983374</v>
      </c>
      <c r="R160" s="12">
        <f t="shared" ca="1" si="21"/>
        <v>-0.58018813069138431</v>
      </c>
      <c r="S160" s="12">
        <f t="shared" ca="1" si="22"/>
        <v>1.6027801292451733</v>
      </c>
      <c r="T160" s="4">
        <f t="shared" ca="1" si="23"/>
        <v>-0.79810198911627273</v>
      </c>
      <c r="U160" s="4">
        <f t="shared" ca="1" si="24"/>
        <v>2.6756616052251974</v>
      </c>
    </row>
    <row r="161" spans="7:21" x14ac:dyDescent="0.25">
      <c r="G161">
        <f>IF(H161&lt;=Simulación!$F$27,1,0)</f>
        <v>0</v>
      </c>
      <c r="H161">
        <v>157</v>
      </c>
      <c r="I161" t="str">
        <f ca="1">IF(G161,IF(Simulación!$F$9,RANDBETWEEN(Simulación!$F$7,Simulación!$F$8),I160+Simulación!$H$9),"")</f>
        <v/>
      </c>
      <c r="J161" s="2" t="str">
        <f>IF(G161,ROUND(K161+L161,Simulación!$I$27),"")</f>
        <v/>
      </c>
      <c r="K161" s="137" t="str">
        <f>IF(G161,Simulación!$F$17+Simulación!$F$18*I161+Simulación!$F$19*I161^2+Simulación!$F$20*I161^3,"")</f>
        <v/>
      </c>
      <c r="L161" s="144" t="str">
        <f>IF(G161,'!I'!T161*Simulación!$I$30,"")</f>
        <v/>
      </c>
      <c r="N161" s="11">
        <f t="shared" ca="1" si="25"/>
        <v>0.49955092625891295</v>
      </c>
      <c r="O161" s="11">
        <f t="shared" ca="1" si="25"/>
        <v>0.71476181570906205</v>
      </c>
      <c r="P161" s="11">
        <f t="shared" ca="1" si="19"/>
        <v>3.1387710400579549</v>
      </c>
      <c r="Q161" s="11">
        <f t="shared" ca="1" si="20"/>
        <v>0.29167731319960188</v>
      </c>
      <c r="R161" s="12">
        <f t="shared" ca="1" si="21"/>
        <v>-0.54006943166224741</v>
      </c>
      <c r="S161" s="12">
        <f t="shared" ca="1" si="22"/>
        <v>1.5238712606144001E-3</v>
      </c>
      <c r="T161" s="4">
        <f t="shared" ca="1" si="23"/>
        <v>-0.73532964599151918</v>
      </c>
      <c r="U161" s="4">
        <f t="shared" ca="1" si="24"/>
        <v>9.922172838186552E-2</v>
      </c>
    </row>
    <row r="162" spans="7:21" x14ac:dyDescent="0.25">
      <c r="G162">
        <f>IF(H162&lt;=Simulación!$F$27,1,0)</f>
        <v>0</v>
      </c>
      <c r="H162">
        <v>158</v>
      </c>
      <c r="I162" t="str">
        <f ca="1">IF(G162,IF(Simulación!$F$9,RANDBETWEEN(Simulación!$F$7,Simulación!$F$8),I161+Simulación!$H$9),"")</f>
        <v/>
      </c>
      <c r="J162" s="2" t="str">
        <f>IF(G162,ROUND(K162+L162,Simulación!$I$27),"")</f>
        <v/>
      </c>
      <c r="K162" s="137" t="str">
        <f>IF(G162,Simulación!$F$17+Simulación!$F$18*I162+Simulación!$F$19*I162^2+Simulación!$F$20*I162^3,"")</f>
        <v/>
      </c>
      <c r="L162" s="144" t="str">
        <f>IF(G162,'!I'!T162*Simulación!$I$30,"")</f>
        <v/>
      </c>
      <c r="N162" s="11">
        <f t="shared" ca="1" si="25"/>
        <v>0.94665652964663105</v>
      </c>
      <c r="O162" s="11">
        <f t="shared" ca="1" si="25"/>
        <v>0.25327081278026542</v>
      </c>
      <c r="P162" s="11">
        <f t="shared" ca="1" si="19"/>
        <v>5.948018398021329</v>
      </c>
      <c r="Q162" s="11">
        <f t="shared" ca="1" si="20"/>
        <v>1.1928297118427844</v>
      </c>
      <c r="R162" s="12">
        <f t="shared" ca="1" si="21"/>
        <v>1.0313942413504769</v>
      </c>
      <c r="S162" s="12">
        <f t="shared" ca="1" si="22"/>
        <v>-0.35924313598433422</v>
      </c>
      <c r="T162" s="4">
        <f t="shared" ca="1" si="23"/>
        <v>1.7234853025888901</v>
      </c>
      <c r="U162" s="4">
        <f t="shared" ca="1" si="24"/>
        <v>-0.48125656738150752</v>
      </c>
    </row>
    <row r="163" spans="7:21" x14ac:dyDescent="0.25">
      <c r="G163">
        <f>IF(H163&lt;=Simulación!$F$27,1,0)</f>
        <v>0</v>
      </c>
      <c r="H163">
        <v>159</v>
      </c>
      <c r="I163" t="str">
        <f ca="1">IF(G163,IF(Simulación!$F$9,RANDBETWEEN(Simulación!$F$7,Simulación!$F$8),I162+Simulación!$H$9),"")</f>
        <v/>
      </c>
      <c r="J163" s="2" t="str">
        <f>IF(G163,ROUND(K163+L163,Simulación!$I$27),"")</f>
        <v/>
      </c>
      <c r="K163" s="137" t="str">
        <f>IF(G163,Simulación!$F$17+Simulación!$F$18*I163+Simulación!$F$19*I163^2+Simulación!$F$20*I163^3,"")</f>
        <v/>
      </c>
      <c r="L163" s="144" t="str">
        <f>IF(G163,'!I'!T163*Simulación!$I$30,"")</f>
        <v/>
      </c>
      <c r="N163" s="11">
        <f t="shared" ca="1" si="25"/>
        <v>0.81840150027580194</v>
      </c>
      <c r="O163" s="11">
        <f t="shared" ca="1" si="25"/>
        <v>0.83206318146444525</v>
      </c>
      <c r="P163" s="11">
        <f t="shared" ca="1" si="19"/>
        <v>5.142168281906649</v>
      </c>
      <c r="Q163" s="11">
        <f t="shared" ca="1" si="20"/>
        <v>0.15968738991961587</v>
      </c>
      <c r="R163" s="12">
        <f t="shared" ca="1" si="21"/>
        <v>0.16650517523602346</v>
      </c>
      <c r="S163" s="12">
        <f t="shared" ca="1" si="22"/>
        <v>-0.36326769267199771</v>
      </c>
      <c r="T163" s="4">
        <f t="shared" ca="1" si="23"/>
        <v>0.37022324432637715</v>
      </c>
      <c r="U163" s="4">
        <f t="shared" ca="1" si="24"/>
        <v>-0.48773212573452457</v>
      </c>
    </row>
    <row r="164" spans="7:21" x14ac:dyDescent="0.25">
      <c r="G164">
        <f>IF(H164&lt;=Simulación!$F$27,1,0)</f>
        <v>0</v>
      </c>
      <c r="H164">
        <v>160</v>
      </c>
      <c r="I164" t="str">
        <f ca="1">IF(G164,IF(Simulación!$F$9,RANDBETWEEN(Simulación!$F$7,Simulación!$F$8),I163+Simulación!$H$9),"")</f>
        <v/>
      </c>
      <c r="J164" s="2" t="str">
        <f>IF(G164,ROUND(K164+L164,Simulación!$I$27),"")</f>
        <v/>
      </c>
      <c r="K164" s="137" t="str">
        <f>IF(G164,Simulación!$F$17+Simulación!$F$18*I164+Simulación!$F$19*I164^2+Simulación!$F$20*I164^3,"")</f>
        <v/>
      </c>
      <c r="L164" s="144" t="str">
        <f>IF(G164,'!I'!T164*Simulación!$I$30,"")</f>
        <v/>
      </c>
      <c r="N164" s="11">
        <f t="shared" ca="1" si="25"/>
        <v>0.91418950568813739</v>
      </c>
      <c r="O164" s="11">
        <f t="shared" ca="1" si="25"/>
        <v>0.19986896508516228</v>
      </c>
      <c r="P164" s="11">
        <f t="shared" ca="1" si="19"/>
        <v>5.7440220701174738</v>
      </c>
      <c r="Q164" s="11">
        <f t="shared" ca="1" si="20"/>
        <v>1.3985092725805337</v>
      </c>
      <c r="R164" s="12">
        <f t="shared" ca="1" si="21"/>
        <v>1.0148225477664594</v>
      </c>
      <c r="S164" s="12">
        <f t="shared" ca="1" si="22"/>
        <v>-0.60716099110971045</v>
      </c>
      <c r="T164" s="4">
        <f t="shared" ca="1" si="23"/>
        <v>1.6975561458368549</v>
      </c>
      <c r="U164" s="4">
        <f t="shared" ca="1" si="24"/>
        <v>-0.8801592695201722</v>
      </c>
    </row>
    <row r="165" spans="7:21" x14ac:dyDescent="0.25">
      <c r="G165">
        <f>IF(H165&lt;=Simulación!$F$27,1,0)</f>
        <v>0</v>
      </c>
      <c r="H165">
        <v>161</v>
      </c>
      <c r="I165" t="str">
        <f ca="1">IF(G165,IF(Simulación!$F$9,RANDBETWEEN(Simulación!$F$7,Simulación!$F$8),I164+Simulación!$H$9),"")</f>
        <v/>
      </c>
      <c r="J165" s="2" t="str">
        <f>IF(G165,ROUND(K165+L165,Simulación!$I$27),"")</f>
        <v/>
      </c>
      <c r="K165" s="137" t="str">
        <f>IF(G165,Simulación!$F$17+Simulación!$F$18*I165+Simulación!$F$19*I165^2+Simulación!$F$20*I165^3,"")</f>
        <v/>
      </c>
      <c r="L165" s="144" t="str">
        <f>IF(G165,'!I'!T165*Simulación!$I$30,"")</f>
        <v/>
      </c>
      <c r="N165" s="11">
        <f t="shared" ref="N165:O184" ca="1" si="26">RAND()</f>
        <v>0.94332410587716586</v>
      </c>
      <c r="O165" s="11">
        <f t="shared" ca="1" si="26"/>
        <v>0.44854531653566476</v>
      </c>
      <c r="P165" s="11">
        <f t="shared" ca="1" si="19"/>
        <v>5.927080161955729</v>
      </c>
      <c r="Q165" s="11">
        <f t="shared" ca="1" si="20"/>
        <v>0.69638734725907359</v>
      </c>
      <c r="R165" s="12">
        <f t="shared" ca="1" si="21"/>
        <v>0.7821433240369623</v>
      </c>
      <c r="S165" s="12">
        <f t="shared" ca="1" si="22"/>
        <v>-0.29092811470101171</v>
      </c>
      <c r="T165" s="4">
        <f t="shared" ca="1" si="23"/>
        <v>1.3334909985761834</v>
      </c>
      <c r="U165" s="4">
        <f t="shared" ca="1" si="24"/>
        <v>-0.37133690640026673</v>
      </c>
    </row>
    <row r="166" spans="7:21" x14ac:dyDescent="0.25">
      <c r="G166">
        <f>IF(H166&lt;=Simulación!$F$27,1,0)</f>
        <v>0</v>
      </c>
      <c r="H166">
        <v>162</v>
      </c>
      <c r="I166" t="str">
        <f ca="1">IF(G166,IF(Simulación!$F$9,RANDBETWEEN(Simulación!$F$7,Simulación!$F$8),I165+Simulación!$H$9),"")</f>
        <v/>
      </c>
      <c r="J166" s="2" t="str">
        <f>IF(G166,ROUND(K166+L166,Simulación!$I$27),"")</f>
        <v/>
      </c>
      <c r="K166" s="137" t="str">
        <f>IF(G166,Simulación!$F$17+Simulación!$F$18*I166+Simulación!$F$19*I166^2+Simulación!$F$20*I166^3,"")</f>
        <v/>
      </c>
      <c r="L166" s="144" t="str">
        <f>IF(G166,'!I'!T166*Simulación!$I$30,"")</f>
        <v/>
      </c>
      <c r="N166" s="11">
        <f t="shared" ca="1" si="26"/>
        <v>0.70404986039007367</v>
      </c>
      <c r="O166" s="11">
        <f t="shared" ca="1" si="26"/>
        <v>0.56848434079506815</v>
      </c>
      <c r="P166" s="11">
        <f t="shared" ca="1" si="19"/>
        <v>4.42367573832475</v>
      </c>
      <c r="Q166" s="11">
        <f t="shared" ca="1" si="20"/>
        <v>0.49056298737010612</v>
      </c>
      <c r="R166" s="12">
        <f t="shared" ca="1" si="21"/>
        <v>-0.19941773481767677</v>
      </c>
      <c r="S166" s="12">
        <f t="shared" ca="1" si="22"/>
        <v>-0.67141310265014409</v>
      </c>
      <c r="T166" s="4">
        <f t="shared" ca="1" si="23"/>
        <v>-0.20232369819578541</v>
      </c>
      <c r="U166" s="4">
        <f t="shared" ca="1" si="24"/>
        <v>-0.98354166163804602</v>
      </c>
    </row>
    <row r="167" spans="7:21" x14ac:dyDescent="0.25">
      <c r="G167">
        <f>IF(H167&lt;=Simulación!$F$27,1,0)</f>
        <v>0</v>
      </c>
      <c r="H167">
        <v>163</v>
      </c>
      <c r="I167" t="str">
        <f ca="1">IF(G167,IF(Simulación!$F$9,RANDBETWEEN(Simulación!$F$7,Simulación!$F$8),I166+Simulación!$H$9),"")</f>
        <v/>
      </c>
      <c r="J167" s="2" t="str">
        <f>IF(G167,ROUND(K167+L167,Simulación!$I$27),"")</f>
        <v/>
      </c>
      <c r="K167" s="137" t="str">
        <f>IF(G167,Simulación!$F$17+Simulación!$F$18*I167+Simulación!$F$19*I167^2+Simulación!$F$20*I167^3,"")</f>
        <v/>
      </c>
      <c r="L167" s="144" t="str">
        <f>IF(G167,'!I'!T167*Simulación!$I$30,"")</f>
        <v/>
      </c>
      <c r="N167" s="11">
        <f t="shared" ca="1" si="26"/>
        <v>0.86756005189126473</v>
      </c>
      <c r="O167" s="11">
        <f t="shared" ca="1" si="26"/>
        <v>0.81367885417061014</v>
      </c>
      <c r="P167" s="11">
        <f t="shared" ca="1" si="19"/>
        <v>5.4510405711391536</v>
      </c>
      <c r="Q167" s="11">
        <f t="shared" ca="1" si="20"/>
        <v>0.17909394054496186</v>
      </c>
      <c r="R167" s="12">
        <f t="shared" ca="1" si="21"/>
        <v>0.28493356005645321</v>
      </c>
      <c r="S167" s="12">
        <f t="shared" ca="1" si="22"/>
        <v>-0.31290063422517611</v>
      </c>
      <c r="T167" s="4">
        <f t="shared" ca="1" si="23"/>
        <v>0.55552404887787254</v>
      </c>
      <c r="U167" s="4">
        <f t="shared" ca="1" si="24"/>
        <v>-0.40669094496498076</v>
      </c>
    </row>
    <row r="168" spans="7:21" x14ac:dyDescent="0.25">
      <c r="G168">
        <f>IF(H168&lt;=Simulación!$F$27,1,0)</f>
        <v>0</v>
      </c>
      <c r="H168">
        <v>164</v>
      </c>
      <c r="I168" t="str">
        <f ca="1">IF(G168,IF(Simulación!$F$9,RANDBETWEEN(Simulación!$F$7,Simulación!$F$8),I167+Simulación!$H$9),"")</f>
        <v/>
      </c>
      <c r="J168" s="2" t="str">
        <f>IF(G168,ROUND(K168+L168,Simulación!$I$27),"")</f>
        <v/>
      </c>
      <c r="K168" s="137" t="str">
        <f>IF(G168,Simulación!$F$17+Simulación!$F$18*I168+Simulación!$F$19*I168^2+Simulación!$F$20*I168^3,"")</f>
        <v/>
      </c>
      <c r="L168" s="144" t="str">
        <f>IF(G168,'!I'!T168*Simulación!$I$30,"")</f>
        <v/>
      </c>
      <c r="N168" s="11">
        <f t="shared" ca="1" si="26"/>
        <v>0.20796177383211278</v>
      </c>
      <c r="O168" s="11">
        <f t="shared" ca="1" si="26"/>
        <v>0.9246756659727895</v>
      </c>
      <c r="P168" s="11">
        <f t="shared" ca="1" si="19"/>
        <v>1.3066623617969353</v>
      </c>
      <c r="Q168" s="11">
        <f t="shared" ca="1" si="20"/>
        <v>6.802114247530916E-2</v>
      </c>
      <c r="R168" s="12">
        <f t="shared" ca="1" si="21"/>
        <v>6.8090187451960549E-2</v>
      </c>
      <c r="S168" s="12">
        <f t="shared" ca="1" si="22"/>
        <v>0.25176351770672817</v>
      </c>
      <c r="T168" s="4">
        <f t="shared" ca="1" si="23"/>
        <v>0.21623671108129533</v>
      </c>
      <c r="U168" s="4">
        <f t="shared" ca="1" si="24"/>
        <v>0.50186021966397831</v>
      </c>
    </row>
    <row r="169" spans="7:21" x14ac:dyDescent="0.25">
      <c r="G169">
        <f>IF(H169&lt;=Simulación!$F$27,1,0)</f>
        <v>0</v>
      </c>
      <c r="H169">
        <v>165</v>
      </c>
      <c r="I169" t="str">
        <f ca="1">IF(G169,IF(Simulación!$F$9,RANDBETWEEN(Simulación!$F$7,Simulación!$F$8),I168+Simulación!$H$9),"")</f>
        <v/>
      </c>
      <c r="J169" s="2" t="str">
        <f>IF(G169,ROUND(K169+L169,Simulación!$I$27),"")</f>
        <v/>
      </c>
      <c r="K169" s="137" t="str">
        <f>IF(G169,Simulación!$F$17+Simulación!$F$18*I169+Simulación!$F$19*I169^2+Simulación!$F$20*I169^3,"")</f>
        <v/>
      </c>
      <c r="L169" s="144" t="str">
        <f>IF(G169,'!I'!T169*Simulación!$I$30,"")</f>
        <v/>
      </c>
      <c r="N169" s="11">
        <f t="shared" ca="1" si="26"/>
        <v>0.90248935160022803</v>
      </c>
      <c r="O169" s="11">
        <f t="shared" ca="1" si="26"/>
        <v>0.8227669836048821</v>
      </c>
      <c r="P169" s="11">
        <f t="shared" ca="1" si="19"/>
        <v>5.6705078338605848</v>
      </c>
      <c r="Q169" s="11">
        <f t="shared" ca="1" si="20"/>
        <v>0.16944628841720899</v>
      </c>
      <c r="R169" s="12">
        <f t="shared" ca="1" si="21"/>
        <v>0.33676611898798114</v>
      </c>
      <c r="S169" s="12">
        <f t="shared" ca="1" si="22"/>
        <v>-0.23671685516452329</v>
      </c>
      <c r="T169" s="4">
        <f t="shared" ca="1" si="23"/>
        <v>0.63662466412765562</v>
      </c>
      <c r="U169" s="4">
        <f t="shared" ca="1" si="24"/>
        <v>-0.28411036152511221</v>
      </c>
    </row>
    <row r="170" spans="7:21" x14ac:dyDescent="0.25">
      <c r="G170">
        <f>IF(H170&lt;=Simulación!$F$27,1,0)</f>
        <v>0</v>
      </c>
      <c r="H170">
        <v>166</v>
      </c>
      <c r="I170" t="str">
        <f ca="1">IF(G170,IF(Simulación!$F$9,RANDBETWEEN(Simulación!$F$7,Simulación!$F$8),I169+Simulación!$H$9),"")</f>
        <v/>
      </c>
      <c r="J170" s="2" t="str">
        <f>IF(G170,ROUND(K170+L170,Simulación!$I$27),"")</f>
        <v/>
      </c>
      <c r="K170" s="137" t="str">
        <f>IF(G170,Simulación!$F$17+Simulación!$F$18*I170+Simulación!$F$19*I170^2+Simulación!$F$20*I170^3,"")</f>
        <v/>
      </c>
      <c r="L170" s="144" t="str">
        <f>IF(G170,'!I'!T170*Simulación!$I$30,"")</f>
        <v/>
      </c>
      <c r="N170" s="11">
        <f t="shared" ca="1" si="26"/>
        <v>0.91273595209644198</v>
      </c>
      <c r="O170" s="11">
        <f t="shared" ca="1" si="26"/>
        <v>0.82427151737611792</v>
      </c>
      <c r="P170" s="11">
        <f t="shared" ca="1" si="19"/>
        <v>5.7348891235469353</v>
      </c>
      <c r="Q170" s="11">
        <f t="shared" ca="1" si="20"/>
        <v>0.1678594138030691</v>
      </c>
      <c r="R170" s="12">
        <f t="shared" ca="1" si="21"/>
        <v>0.34964919797184568</v>
      </c>
      <c r="S170" s="12">
        <f t="shared" ca="1" si="22"/>
        <v>-0.21355292590061631</v>
      </c>
      <c r="T170" s="4">
        <f t="shared" ca="1" si="23"/>
        <v>0.65678237297786324</v>
      </c>
      <c r="U170" s="4">
        <f t="shared" ca="1" si="24"/>
        <v>-0.24683933088131901</v>
      </c>
    </row>
    <row r="171" spans="7:21" x14ac:dyDescent="0.25">
      <c r="G171">
        <f>IF(H171&lt;=Simulación!$F$27,1,0)</f>
        <v>0</v>
      </c>
      <c r="H171">
        <v>167</v>
      </c>
      <c r="I171" t="str">
        <f ca="1">IF(G171,IF(Simulación!$F$9,RANDBETWEEN(Simulación!$F$7,Simulación!$F$8),I170+Simulación!$H$9),"")</f>
        <v/>
      </c>
      <c r="J171" s="2" t="str">
        <f>IF(G171,ROUND(K171+L171,Simulación!$I$27),"")</f>
        <v/>
      </c>
      <c r="K171" s="137" t="str">
        <f>IF(G171,Simulación!$F$17+Simulación!$F$18*I171+Simulación!$F$19*I171^2+Simulación!$F$20*I171^3,"")</f>
        <v/>
      </c>
      <c r="L171" s="144" t="str">
        <f>IF(G171,'!I'!T171*Simulación!$I$30,"")</f>
        <v/>
      </c>
      <c r="N171" s="11">
        <f t="shared" ca="1" si="26"/>
        <v>0.17187925244372415</v>
      </c>
      <c r="O171" s="11">
        <f t="shared" ca="1" si="26"/>
        <v>0.63449679150098126</v>
      </c>
      <c r="P171" s="11">
        <f t="shared" ca="1" si="19"/>
        <v>1.0799491935634187</v>
      </c>
      <c r="Q171" s="11">
        <f t="shared" ca="1" si="20"/>
        <v>0.39514113937477713</v>
      </c>
      <c r="R171" s="12">
        <f t="shared" ca="1" si="21"/>
        <v>0.29630636842730868</v>
      </c>
      <c r="S171" s="12">
        <f t="shared" ca="1" si="22"/>
        <v>0.55438585426054754</v>
      </c>
      <c r="T171" s="4">
        <f t="shared" ca="1" si="23"/>
        <v>0.57331868944757114</v>
      </c>
      <c r="U171" s="4">
        <f t="shared" ca="1" si="24"/>
        <v>0.98878306641814362</v>
      </c>
    </row>
    <row r="172" spans="7:21" x14ac:dyDescent="0.25">
      <c r="G172">
        <f>IF(H172&lt;=Simulación!$F$27,1,0)</f>
        <v>0</v>
      </c>
      <c r="H172">
        <v>168</v>
      </c>
      <c r="I172" t="str">
        <f ca="1">IF(G172,IF(Simulación!$F$9,RANDBETWEEN(Simulación!$F$7,Simulación!$F$8),I171+Simulación!$H$9),"")</f>
        <v/>
      </c>
      <c r="J172" s="2" t="str">
        <f>IF(G172,ROUND(K172+L172,Simulación!$I$27),"")</f>
        <v/>
      </c>
      <c r="K172" s="137" t="str">
        <f>IF(G172,Simulación!$F$17+Simulación!$F$18*I172+Simulación!$F$19*I172^2+Simulación!$F$20*I172^3,"")</f>
        <v/>
      </c>
      <c r="L172" s="144" t="str">
        <f>IF(G172,'!I'!T172*Simulación!$I$30,"")</f>
        <v/>
      </c>
      <c r="N172" s="11">
        <f t="shared" ca="1" si="26"/>
        <v>0.32747229941439271</v>
      </c>
      <c r="O172" s="11">
        <f t="shared" ca="1" si="26"/>
        <v>0.51161792301659548</v>
      </c>
      <c r="P172" s="11">
        <f t="shared" ca="1" si="19"/>
        <v>2.0575691401888263</v>
      </c>
      <c r="Q172" s="11">
        <f t="shared" ca="1" si="20"/>
        <v>0.58210849941545173</v>
      </c>
      <c r="R172" s="12">
        <f t="shared" ca="1" si="21"/>
        <v>-0.35689453390264403</v>
      </c>
      <c r="S172" s="12">
        <f t="shared" ca="1" si="22"/>
        <v>0.67434026358053567</v>
      </c>
      <c r="T172" s="4">
        <f t="shared" ca="1" si="23"/>
        <v>-0.44872220825639691</v>
      </c>
      <c r="U172" s="4">
        <f t="shared" ca="1" si="24"/>
        <v>1.1817911012246407</v>
      </c>
    </row>
    <row r="173" spans="7:21" x14ac:dyDescent="0.25">
      <c r="G173">
        <f>IF(H173&lt;=Simulación!$F$27,1,0)</f>
        <v>0</v>
      </c>
      <c r="H173">
        <v>169</v>
      </c>
      <c r="I173" t="str">
        <f ca="1">IF(G173,IF(Simulación!$F$9,RANDBETWEEN(Simulación!$F$7,Simulación!$F$8),I172+Simulación!$H$9),"")</f>
        <v/>
      </c>
      <c r="J173" s="2" t="str">
        <f>IF(G173,ROUND(K173+L173,Simulación!$I$27),"")</f>
        <v/>
      </c>
      <c r="K173" s="137" t="str">
        <f>IF(G173,Simulación!$F$17+Simulación!$F$18*I173+Simulación!$F$19*I173^2+Simulación!$F$20*I173^3,"")</f>
        <v/>
      </c>
      <c r="L173" s="144" t="str">
        <f>IF(G173,'!I'!T173*Simulación!$I$30,"")</f>
        <v/>
      </c>
      <c r="N173" s="11">
        <f t="shared" ca="1" si="26"/>
        <v>0.30240495337313877</v>
      </c>
      <c r="O173" s="11">
        <f t="shared" ca="1" si="26"/>
        <v>4.2864990250153667E-2</v>
      </c>
      <c r="P173" s="11">
        <f t="shared" ca="1" si="19"/>
        <v>1.9000663598524334</v>
      </c>
      <c r="Q173" s="11">
        <f t="shared" ca="1" si="20"/>
        <v>2.7357945414391711</v>
      </c>
      <c r="R173" s="12">
        <f t="shared" ca="1" si="21"/>
        <v>-0.53483248481199863</v>
      </c>
      <c r="S173" s="12">
        <f t="shared" ca="1" si="22"/>
        <v>1.5651673248023656</v>
      </c>
      <c r="T173" s="4">
        <f t="shared" ca="1" si="23"/>
        <v>-0.72713557607985124</v>
      </c>
      <c r="U173" s="4">
        <f t="shared" ca="1" si="24"/>
        <v>2.6151421669634334</v>
      </c>
    </row>
    <row r="174" spans="7:21" x14ac:dyDescent="0.25">
      <c r="G174">
        <f>IF(H174&lt;=Simulación!$F$27,1,0)</f>
        <v>0</v>
      </c>
      <c r="H174">
        <v>170</v>
      </c>
      <c r="I174" t="str">
        <f ca="1">IF(G174,IF(Simulación!$F$9,RANDBETWEEN(Simulación!$F$7,Simulación!$F$8),I173+Simulación!$H$9),"")</f>
        <v/>
      </c>
      <c r="J174" s="2" t="str">
        <f>IF(G174,ROUND(K174+L174,Simulación!$I$27),"")</f>
        <v/>
      </c>
      <c r="K174" s="137" t="str">
        <f>IF(G174,Simulación!$F$17+Simulación!$F$18*I174+Simulación!$F$19*I174^2+Simulación!$F$20*I174^3,"")</f>
        <v/>
      </c>
      <c r="L174" s="144" t="str">
        <f>IF(G174,'!I'!T174*Simulación!$I$30,"")</f>
        <v/>
      </c>
      <c r="N174" s="11">
        <f t="shared" ca="1" si="26"/>
        <v>0.27010411470957307</v>
      </c>
      <c r="O174" s="11">
        <f t="shared" ca="1" si="26"/>
        <v>0.65418445583747198</v>
      </c>
      <c r="P174" s="11">
        <f t="shared" ca="1" si="19"/>
        <v>1.697114204951939</v>
      </c>
      <c r="Q174" s="11">
        <f t="shared" ca="1" si="20"/>
        <v>0.36859955883299989</v>
      </c>
      <c r="R174" s="12">
        <f t="shared" ca="1" si="21"/>
        <v>-7.6486830334898517E-2</v>
      </c>
      <c r="S174" s="12">
        <f t="shared" ca="1" si="22"/>
        <v>0.60228674534503934</v>
      </c>
      <c r="T174" s="4">
        <f t="shared" ca="1" si="23"/>
        <v>-9.9779565947206231E-3</v>
      </c>
      <c r="U174" s="4">
        <f t="shared" ca="1" si="24"/>
        <v>1.0658561553200725</v>
      </c>
    </row>
    <row r="175" spans="7:21" x14ac:dyDescent="0.25">
      <c r="G175">
        <f>IF(H175&lt;=Simulación!$F$27,1,0)</f>
        <v>0</v>
      </c>
      <c r="H175">
        <v>171</v>
      </c>
      <c r="I175" t="str">
        <f ca="1">IF(G175,IF(Simulación!$F$9,RANDBETWEEN(Simulación!$F$7,Simulación!$F$8),I174+Simulación!$H$9),"")</f>
        <v/>
      </c>
      <c r="J175" s="2" t="str">
        <f>IF(G175,ROUND(K175+L175,Simulación!$I$27),"")</f>
        <v/>
      </c>
      <c r="K175" s="137" t="str">
        <f>IF(G175,Simulación!$F$17+Simulación!$F$18*I175+Simulación!$F$19*I175^2+Simulación!$F$20*I175^3,"")</f>
        <v/>
      </c>
      <c r="L175" s="144" t="str">
        <f>IF(G175,'!I'!T175*Simulación!$I$30,"")</f>
        <v/>
      </c>
      <c r="N175" s="11">
        <f t="shared" ca="1" si="26"/>
        <v>0.33947645284018069</v>
      </c>
      <c r="O175" s="11">
        <f t="shared" ca="1" si="26"/>
        <v>0.67988462074763845</v>
      </c>
      <c r="P175" s="11">
        <f t="shared" ca="1" si="19"/>
        <v>2.132993460618867</v>
      </c>
      <c r="Q175" s="11">
        <f t="shared" ca="1" si="20"/>
        <v>0.33512956524694798</v>
      </c>
      <c r="R175" s="12">
        <f t="shared" ca="1" si="21"/>
        <v>-0.30858259339384225</v>
      </c>
      <c r="S175" s="12">
        <f t="shared" ca="1" si="22"/>
        <v>0.489802356365584</v>
      </c>
      <c r="T175" s="4">
        <f t="shared" ca="1" si="23"/>
        <v>-0.37313018309030999</v>
      </c>
      <c r="U175" s="4">
        <f t="shared" ca="1" si="24"/>
        <v>0.8848674698152319</v>
      </c>
    </row>
    <row r="176" spans="7:21" x14ac:dyDescent="0.25">
      <c r="G176">
        <f>IF(H176&lt;=Simulación!$F$27,1,0)</f>
        <v>0</v>
      </c>
      <c r="H176">
        <v>172</v>
      </c>
      <c r="I176" t="str">
        <f ca="1">IF(G176,IF(Simulación!$F$9,RANDBETWEEN(Simulación!$F$7,Simulación!$F$8),I175+Simulación!$H$9),"")</f>
        <v/>
      </c>
      <c r="J176" s="2" t="str">
        <f>IF(G176,ROUND(K176+L176,Simulación!$I$27),"")</f>
        <v/>
      </c>
      <c r="K176" s="137" t="str">
        <f>IF(G176,Simulación!$F$17+Simulación!$F$18*I176+Simulación!$F$19*I176^2+Simulación!$F$20*I176^3,"")</f>
        <v/>
      </c>
      <c r="L176" s="144" t="str">
        <f>IF(G176,'!I'!T176*Simulación!$I$30,"")</f>
        <v/>
      </c>
      <c r="N176" s="11">
        <f t="shared" ca="1" si="26"/>
        <v>0.96517397579783848</v>
      </c>
      <c r="O176" s="11">
        <f t="shared" ca="1" si="26"/>
        <v>0.26939910467213968</v>
      </c>
      <c r="P176" s="11">
        <f t="shared" ca="1" si="19"/>
        <v>6.0643669436050844</v>
      </c>
      <c r="Q176" s="11">
        <f t="shared" ca="1" si="20"/>
        <v>1.1392077039120008</v>
      </c>
      <c r="R176" s="12">
        <f t="shared" ca="1" si="21"/>
        <v>1.0418857011825693</v>
      </c>
      <c r="S176" s="12">
        <f t="shared" ca="1" si="22"/>
        <v>-0.23169352512167235</v>
      </c>
      <c r="T176" s="4">
        <f t="shared" ca="1" si="23"/>
        <v>1.7399009275317971</v>
      </c>
      <c r="U176" s="4">
        <f t="shared" ca="1" si="24"/>
        <v>-0.27602776526832301</v>
      </c>
    </row>
    <row r="177" spans="7:21" x14ac:dyDescent="0.25">
      <c r="G177">
        <f>IF(H177&lt;=Simulación!$F$27,1,0)</f>
        <v>0</v>
      </c>
      <c r="H177">
        <v>173</v>
      </c>
      <c r="I177" t="str">
        <f ca="1">IF(G177,IF(Simulación!$F$9,RANDBETWEEN(Simulación!$F$7,Simulación!$F$8),I176+Simulación!$H$9),"")</f>
        <v/>
      </c>
      <c r="J177" s="2" t="str">
        <f>IF(G177,ROUND(K177+L177,Simulación!$I$27),"")</f>
        <v/>
      </c>
      <c r="K177" s="137" t="str">
        <f>IF(G177,Simulación!$F$17+Simulación!$F$18*I177+Simulación!$F$19*I177^2+Simulación!$F$20*I177^3,"")</f>
        <v/>
      </c>
      <c r="L177" s="144" t="str">
        <f>IF(G177,'!I'!T177*Simulación!$I$30,"")</f>
        <v/>
      </c>
      <c r="N177" s="11">
        <f t="shared" ca="1" si="26"/>
        <v>0.23524697031018305</v>
      </c>
      <c r="O177" s="11">
        <f t="shared" ca="1" si="26"/>
        <v>0.39763516121797038</v>
      </c>
      <c r="P177" s="11">
        <f t="shared" ca="1" si="19"/>
        <v>1.4781003074114545</v>
      </c>
      <c r="Q177" s="11">
        <f t="shared" ca="1" si="20"/>
        <v>0.80103043945600716</v>
      </c>
      <c r="R177" s="12">
        <f t="shared" ca="1" si="21"/>
        <v>8.284445910419809E-2</v>
      </c>
      <c r="S177" s="12">
        <f t="shared" ca="1" si="22"/>
        <v>0.89116061125463797</v>
      </c>
      <c r="T177" s="4">
        <f t="shared" ca="1" si="23"/>
        <v>0.23932221048987379</v>
      </c>
      <c r="U177" s="4">
        <f t="shared" ca="1" si="24"/>
        <v>1.5306575534698998</v>
      </c>
    </row>
    <row r="178" spans="7:21" x14ac:dyDescent="0.25">
      <c r="G178">
        <f>IF(H178&lt;=Simulación!$F$27,1,0)</f>
        <v>0</v>
      </c>
      <c r="H178">
        <v>174</v>
      </c>
      <c r="I178" t="str">
        <f ca="1">IF(G178,IF(Simulación!$F$9,RANDBETWEEN(Simulación!$F$7,Simulación!$F$8),I177+Simulación!$H$9),"")</f>
        <v/>
      </c>
      <c r="J178" s="2" t="str">
        <f>IF(G178,ROUND(K178+L178,Simulación!$I$27),"")</f>
        <v/>
      </c>
      <c r="K178" s="137" t="str">
        <f>IF(G178,Simulación!$F$17+Simulación!$F$18*I178+Simulación!$F$19*I178^2+Simulación!$F$20*I178^3,"")</f>
        <v/>
      </c>
      <c r="L178" s="144" t="str">
        <f>IF(G178,'!I'!T178*Simulación!$I$30,"")</f>
        <v/>
      </c>
      <c r="N178" s="11">
        <f t="shared" ca="1" si="26"/>
        <v>0.91298893341797371</v>
      </c>
      <c r="O178" s="11">
        <f t="shared" ca="1" si="26"/>
        <v>0.57260047096223843</v>
      </c>
      <c r="P178" s="11">
        <f t="shared" ca="1" si="19"/>
        <v>5.7364786520693736</v>
      </c>
      <c r="Q178" s="11">
        <f t="shared" ca="1" si="20"/>
        <v>0.48429659821662513</v>
      </c>
      <c r="R178" s="12">
        <f t="shared" ca="1" si="21"/>
        <v>0.59447865544931877</v>
      </c>
      <c r="S178" s="12">
        <f t="shared" ca="1" si="22"/>
        <v>-0.36178961625756401</v>
      </c>
      <c r="T178" s="4">
        <f t="shared" ca="1" si="23"/>
        <v>1.0398585714523336</v>
      </c>
      <c r="U178" s="4">
        <f t="shared" ca="1" si="24"/>
        <v>-0.48535388365354637</v>
      </c>
    </row>
    <row r="179" spans="7:21" x14ac:dyDescent="0.25">
      <c r="G179">
        <f>IF(H179&lt;=Simulación!$F$27,1,0)</f>
        <v>0</v>
      </c>
      <c r="H179">
        <v>175</v>
      </c>
      <c r="I179" t="str">
        <f ca="1">IF(G179,IF(Simulación!$F$9,RANDBETWEEN(Simulación!$F$7,Simulación!$F$8),I178+Simulación!$H$9),"")</f>
        <v/>
      </c>
      <c r="J179" s="2" t="str">
        <f>IF(G179,ROUND(K179+L179,Simulación!$I$27),"")</f>
        <v/>
      </c>
      <c r="K179" s="137" t="str">
        <f>IF(G179,Simulación!$F$17+Simulación!$F$18*I179+Simulación!$F$19*I179^2+Simulación!$F$20*I179^3,"")</f>
        <v/>
      </c>
      <c r="L179" s="144" t="str">
        <f>IF(G179,'!I'!T179*Simulación!$I$30,"")</f>
        <v/>
      </c>
      <c r="N179" s="11">
        <f t="shared" ca="1" si="26"/>
        <v>0.68006800103940257</v>
      </c>
      <c r="O179" s="11">
        <f t="shared" ca="1" si="26"/>
        <v>0.44682013811132149</v>
      </c>
      <c r="P179" s="11">
        <f t="shared" ca="1" si="19"/>
        <v>4.2729932720137658</v>
      </c>
      <c r="Q179" s="11">
        <f t="shared" ca="1" si="20"/>
        <v>0.69973452306660633</v>
      </c>
      <c r="R179" s="12">
        <f t="shared" ca="1" si="21"/>
        <v>-0.35584153260089718</v>
      </c>
      <c r="S179" s="12">
        <f t="shared" ca="1" si="22"/>
        <v>-0.75704116581785097</v>
      </c>
      <c r="T179" s="4">
        <f t="shared" ca="1" si="23"/>
        <v>-0.44707461347830951</v>
      </c>
      <c r="U179" s="4">
        <f t="shared" ca="1" si="24"/>
        <v>-1.1213182076606172</v>
      </c>
    </row>
    <row r="180" spans="7:21" x14ac:dyDescent="0.25">
      <c r="G180">
        <f>IF(H180&lt;=Simulación!$F$27,1,0)</f>
        <v>0</v>
      </c>
      <c r="H180">
        <v>176</v>
      </c>
      <c r="I180" t="str">
        <f ca="1">IF(G180,IF(Simulación!$F$9,RANDBETWEEN(Simulación!$F$7,Simulación!$F$8),I179+Simulación!$H$9),"")</f>
        <v/>
      </c>
      <c r="J180" s="2" t="str">
        <f>IF(G180,ROUND(K180+L180,Simulación!$I$27),"")</f>
        <v/>
      </c>
      <c r="K180" s="137" t="str">
        <f>IF(G180,Simulación!$F$17+Simulación!$F$18*I180+Simulación!$F$19*I180^2+Simulación!$F$20*I180^3,"")</f>
        <v/>
      </c>
      <c r="L180" s="144" t="str">
        <f>IF(G180,'!I'!T180*Simulación!$I$30,"")</f>
        <v/>
      </c>
      <c r="N180" s="11">
        <f t="shared" ca="1" si="26"/>
        <v>0.75159720043546563</v>
      </c>
      <c r="O180" s="11">
        <f t="shared" ca="1" si="26"/>
        <v>0.23721869580373001</v>
      </c>
      <c r="P180" s="11">
        <f t="shared" ca="1" si="19"/>
        <v>4.722424486693428</v>
      </c>
      <c r="Q180" s="11">
        <f t="shared" ca="1" si="20"/>
        <v>1.2497021722308304</v>
      </c>
      <c r="R180" s="12">
        <f t="shared" ca="1" si="21"/>
        <v>1.1218512104870295E-2</v>
      </c>
      <c r="S180" s="12">
        <f t="shared" ca="1" si="22"/>
        <v>-1.1178444959908258</v>
      </c>
      <c r="T180" s="4">
        <f t="shared" ca="1" si="23"/>
        <v>0.12725156437017235</v>
      </c>
      <c r="U180" s="4">
        <f t="shared" ca="1" si="24"/>
        <v>-1.7018549474361488</v>
      </c>
    </row>
    <row r="181" spans="7:21" x14ac:dyDescent="0.25">
      <c r="G181">
        <f>IF(H181&lt;=Simulación!$F$27,1,0)</f>
        <v>0</v>
      </c>
      <c r="H181">
        <v>177</v>
      </c>
      <c r="I181" t="str">
        <f ca="1">IF(G181,IF(Simulación!$F$9,RANDBETWEEN(Simulación!$F$7,Simulación!$F$8),I180+Simulación!$H$9),"")</f>
        <v/>
      </c>
      <c r="J181" s="2" t="str">
        <f>IF(G181,ROUND(K181+L181,Simulación!$I$27),"")</f>
        <v/>
      </c>
      <c r="K181" s="137" t="str">
        <f>IF(G181,Simulación!$F$17+Simulación!$F$18*I181+Simulación!$F$19*I181^2+Simulación!$F$20*I181^3,"")</f>
        <v/>
      </c>
      <c r="L181" s="144" t="str">
        <f>IF(G181,'!I'!T181*Simulación!$I$30,"")</f>
        <v/>
      </c>
      <c r="N181" s="11">
        <f t="shared" ca="1" si="26"/>
        <v>0.14814167478482754</v>
      </c>
      <c r="O181" s="11">
        <f t="shared" ca="1" si="26"/>
        <v>0.9387496473180259</v>
      </c>
      <c r="P181" s="11">
        <f t="shared" ca="1" si="19"/>
        <v>0.930801594389005</v>
      </c>
      <c r="Q181" s="11">
        <f t="shared" ca="1" si="20"/>
        <v>5.4900426298562885E-2</v>
      </c>
      <c r="R181" s="12">
        <f t="shared" ca="1" si="21"/>
        <v>0.13992691835577645</v>
      </c>
      <c r="S181" s="12">
        <f t="shared" ca="1" si="22"/>
        <v>0.18793851073693957</v>
      </c>
      <c r="T181" s="4">
        <f t="shared" ca="1" si="23"/>
        <v>0.32863716349825717</v>
      </c>
      <c r="U181" s="4">
        <f t="shared" ca="1" si="24"/>
        <v>0.39916504375019723</v>
      </c>
    </row>
    <row r="182" spans="7:21" x14ac:dyDescent="0.25">
      <c r="G182">
        <f>IF(H182&lt;=Simulación!$F$27,1,0)</f>
        <v>0</v>
      </c>
      <c r="H182">
        <v>178</v>
      </c>
      <c r="I182" t="str">
        <f ca="1">IF(G182,IF(Simulación!$F$9,RANDBETWEEN(Simulación!$F$7,Simulación!$F$8),I181+Simulación!$H$9),"")</f>
        <v/>
      </c>
      <c r="J182" s="2" t="str">
        <f>IF(G182,ROUND(K182+L182,Simulación!$I$27),"")</f>
        <v/>
      </c>
      <c r="K182" s="137" t="str">
        <f>IF(G182,Simulación!$F$17+Simulación!$F$18*I182+Simulación!$F$19*I182^2+Simulación!$F$20*I182^3,"")</f>
        <v/>
      </c>
      <c r="L182" s="144" t="str">
        <f>IF(G182,'!I'!T182*Simulación!$I$30,"")</f>
        <v/>
      </c>
      <c r="N182" s="11">
        <f t="shared" ca="1" si="26"/>
        <v>0.60904807410011674</v>
      </c>
      <c r="O182" s="11">
        <f t="shared" ca="1" si="26"/>
        <v>0.2711160570210418</v>
      </c>
      <c r="P182" s="11">
        <f t="shared" ca="1" si="19"/>
        <v>3.8267619105518773</v>
      </c>
      <c r="Q182" s="11">
        <f t="shared" ca="1" si="20"/>
        <v>1.1336895205813682</v>
      </c>
      <c r="R182" s="12">
        <f t="shared" ca="1" si="21"/>
        <v>-0.82444754448042312</v>
      </c>
      <c r="S182" s="12">
        <f t="shared" ca="1" si="22"/>
        <v>-0.67377723839676362</v>
      </c>
      <c r="T182" s="4">
        <f t="shared" ca="1" si="23"/>
        <v>-1.180286259914312</v>
      </c>
      <c r="U182" s="4">
        <f t="shared" ca="1" si="24"/>
        <v>-0.98734558345348855</v>
      </c>
    </row>
    <row r="183" spans="7:21" x14ac:dyDescent="0.25">
      <c r="G183">
        <f>IF(H183&lt;=Simulación!$F$27,1,0)</f>
        <v>0</v>
      </c>
      <c r="H183">
        <v>179</v>
      </c>
      <c r="I183" t="str">
        <f ca="1">IF(G183,IF(Simulación!$F$9,RANDBETWEEN(Simulación!$F$7,Simulación!$F$8),I182+Simulación!$H$9),"")</f>
        <v/>
      </c>
      <c r="J183" s="2" t="str">
        <f>IF(G183,ROUND(K183+L183,Simulación!$I$27),"")</f>
        <v/>
      </c>
      <c r="K183" s="137" t="str">
        <f>IF(G183,Simulación!$F$17+Simulación!$F$18*I183+Simulación!$F$19*I183^2+Simulación!$F$20*I183^3,"")</f>
        <v/>
      </c>
      <c r="L183" s="144" t="str">
        <f>IF(G183,'!I'!T183*Simulación!$I$30,"")</f>
        <v/>
      </c>
      <c r="N183" s="11">
        <f t="shared" ca="1" si="26"/>
        <v>1.2233529699803403E-2</v>
      </c>
      <c r="O183" s="11">
        <f t="shared" ca="1" si="26"/>
        <v>6.3709860949763386E-2</v>
      </c>
      <c r="P183" s="11">
        <f t="shared" ca="1" si="19"/>
        <v>7.686553406474983E-2</v>
      </c>
      <c r="Q183" s="11">
        <f t="shared" ca="1" si="20"/>
        <v>2.3915866855765033</v>
      </c>
      <c r="R183" s="12">
        <f t="shared" ca="1" si="21"/>
        <v>1.541909289146957</v>
      </c>
      <c r="S183" s="12">
        <f t="shared" ca="1" si="22"/>
        <v>0.11875365097052608</v>
      </c>
      <c r="T183" s="4">
        <f t="shared" ca="1" si="23"/>
        <v>2.5222705704600257</v>
      </c>
      <c r="U183" s="4">
        <f t="shared" ca="1" si="24"/>
        <v>0.28784580256867714</v>
      </c>
    </row>
    <row r="184" spans="7:21" x14ac:dyDescent="0.25">
      <c r="G184">
        <f>IF(H184&lt;=Simulación!$F$27,1,0)</f>
        <v>0</v>
      </c>
      <c r="H184">
        <v>180</v>
      </c>
      <c r="I184" t="str">
        <f ca="1">IF(G184,IF(Simulación!$F$9,RANDBETWEEN(Simulación!$F$7,Simulación!$F$8),I183+Simulación!$H$9),"")</f>
        <v/>
      </c>
      <c r="J184" s="2" t="str">
        <f>IF(G184,ROUND(K184+L184,Simulación!$I$27),"")</f>
        <v/>
      </c>
      <c r="K184" s="137" t="str">
        <f>IF(G184,Simulación!$F$17+Simulación!$F$18*I184+Simulación!$F$19*I184^2+Simulación!$F$20*I184^3,"")</f>
        <v/>
      </c>
      <c r="L184" s="144" t="str">
        <f>IF(G184,'!I'!T184*Simulación!$I$30,"")</f>
        <v/>
      </c>
      <c r="N184" s="11">
        <f t="shared" ca="1" si="26"/>
        <v>0.8448464181591091</v>
      </c>
      <c r="O184" s="11">
        <f t="shared" ca="1" si="26"/>
        <v>0.58669878845631396</v>
      </c>
      <c r="P184" s="11">
        <f t="shared" ca="1" si="19"/>
        <v>5.3083266014006147</v>
      </c>
      <c r="Q184" s="11">
        <f t="shared" ca="1" si="20"/>
        <v>0.46316961721751804</v>
      </c>
      <c r="R184" s="12">
        <f t="shared" ca="1" si="21"/>
        <v>0.38199129458559566</v>
      </c>
      <c r="S184" s="12">
        <f t="shared" ca="1" si="22"/>
        <v>-0.56325151404886498</v>
      </c>
      <c r="T184" s="4">
        <f t="shared" ca="1" si="23"/>
        <v>0.70738693481915771</v>
      </c>
      <c r="U184" s="4">
        <f t="shared" ca="1" si="24"/>
        <v>-0.80950841204075008</v>
      </c>
    </row>
    <row r="185" spans="7:21" x14ac:dyDescent="0.25">
      <c r="G185">
        <f>IF(H185&lt;=Simulación!$F$27,1,0)</f>
        <v>0</v>
      </c>
      <c r="H185">
        <v>181</v>
      </c>
      <c r="I185" t="str">
        <f ca="1">IF(G185,IF(Simulación!$F$9,RANDBETWEEN(Simulación!$F$7,Simulación!$F$8),I184+Simulación!$H$9),"")</f>
        <v/>
      </c>
      <c r="J185" s="2" t="str">
        <f>IF(G185,ROUND(K185+L185,Simulación!$I$27),"")</f>
        <v/>
      </c>
      <c r="K185" s="137" t="str">
        <f>IF(G185,Simulación!$F$17+Simulación!$F$18*I185+Simulación!$F$19*I185^2+Simulación!$F$20*I185^3,"")</f>
        <v/>
      </c>
      <c r="L185" s="144" t="str">
        <f>IF(G185,'!I'!T185*Simulación!$I$30,"")</f>
        <v/>
      </c>
      <c r="N185" s="11">
        <f t="shared" ref="N185:O204" ca="1" si="27">RAND()</f>
        <v>0.66983311135237833</v>
      </c>
      <c r="O185" s="11">
        <f t="shared" ca="1" si="27"/>
        <v>0.84323918474078496</v>
      </c>
      <c r="P185" s="11">
        <f t="shared" ca="1" si="19"/>
        <v>4.2086855635116516</v>
      </c>
      <c r="Q185" s="11">
        <f t="shared" ca="1" si="20"/>
        <v>0.14809844059775637</v>
      </c>
      <c r="R185" s="12">
        <f t="shared" ca="1" si="21"/>
        <v>-0.18574948420207385</v>
      </c>
      <c r="S185" s="12">
        <f t="shared" ca="1" si="22"/>
        <v>-0.33703941863885878</v>
      </c>
      <c r="T185" s="4">
        <f t="shared" ca="1" si="23"/>
        <v>-0.180937458404345</v>
      </c>
      <c r="U185" s="4">
        <f t="shared" ca="1" si="24"/>
        <v>-0.44553052884283878</v>
      </c>
    </row>
    <row r="186" spans="7:21" x14ac:dyDescent="0.25">
      <c r="G186">
        <f>IF(H186&lt;=Simulación!$F$27,1,0)</f>
        <v>0</v>
      </c>
      <c r="H186">
        <v>182</v>
      </c>
      <c r="I186" t="str">
        <f ca="1">IF(G186,IF(Simulación!$F$9,RANDBETWEEN(Simulación!$F$7,Simulación!$F$8),I185+Simulación!$H$9),"")</f>
        <v/>
      </c>
      <c r="J186" s="2" t="str">
        <f>IF(G186,ROUND(K186+L186,Simulación!$I$27),"")</f>
        <v/>
      </c>
      <c r="K186" s="137" t="str">
        <f>IF(G186,Simulación!$F$17+Simulación!$F$18*I186+Simulación!$F$19*I186^2+Simulación!$F$20*I186^3,"")</f>
        <v/>
      </c>
      <c r="L186" s="144" t="str">
        <f>IF(G186,'!I'!T186*Simulación!$I$30,"")</f>
        <v/>
      </c>
      <c r="N186" s="11">
        <f t="shared" ca="1" si="27"/>
        <v>0.8579534251935923</v>
      </c>
      <c r="O186" s="11">
        <f t="shared" ca="1" si="27"/>
        <v>0.51942204780208634</v>
      </c>
      <c r="P186" s="11">
        <f t="shared" ca="1" si="19"/>
        <v>5.3906803554207796</v>
      </c>
      <c r="Q186" s="11">
        <f t="shared" ca="1" si="20"/>
        <v>0.56895923981172947</v>
      </c>
      <c r="R186" s="12">
        <f t="shared" ca="1" si="21"/>
        <v>0.47329189076338185</v>
      </c>
      <c r="S186" s="12">
        <f t="shared" ca="1" si="22"/>
        <v>-0.58732786920880276</v>
      </c>
      <c r="T186" s="4">
        <f t="shared" ca="1" si="23"/>
        <v>0.85024182516852331</v>
      </c>
      <c r="U186" s="4">
        <f t="shared" ca="1" si="24"/>
        <v>-0.84824754652580925</v>
      </c>
    </row>
    <row r="187" spans="7:21" x14ac:dyDescent="0.25">
      <c r="G187">
        <f>IF(H187&lt;=Simulación!$F$27,1,0)</f>
        <v>0</v>
      </c>
      <c r="H187">
        <v>183</v>
      </c>
      <c r="I187" t="str">
        <f ca="1">IF(G187,IF(Simulación!$F$9,RANDBETWEEN(Simulación!$F$7,Simulación!$F$8),I186+Simulación!$H$9),"")</f>
        <v/>
      </c>
      <c r="J187" s="2" t="str">
        <f>IF(G187,ROUND(K187+L187,Simulación!$I$27),"")</f>
        <v/>
      </c>
      <c r="K187" s="137" t="str">
        <f>IF(G187,Simulación!$F$17+Simulación!$F$18*I187+Simulación!$F$19*I187^2+Simulación!$F$20*I187^3,"")</f>
        <v/>
      </c>
      <c r="L187" s="144" t="str">
        <f>IF(G187,'!I'!T187*Simulación!$I$30,"")</f>
        <v/>
      </c>
      <c r="N187" s="11">
        <f t="shared" ca="1" si="27"/>
        <v>0.21618280810960444</v>
      </c>
      <c r="O187" s="11">
        <f t="shared" ca="1" si="27"/>
        <v>0.98806053524031445</v>
      </c>
      <c r="P187" s="11">
        <f t="shared" ca="1" si="19"/>
        <v>1.3583166435790905</v>
      </c>
      <c r="Q187" s="11">
        <f t="shared" ca="1" si="20"/>
        <v>1.0432893586974712E-2</v>
      </c>
      <c r="R187" s="12">
        <f t="shared" ca="1" si="21"/>
        <v>2.154006321863601E-2</v>
      </c>
      <c r="S187" s="12">
        <f t="shared" ca="1" si="22"/>
        <v>9.9844475378019173E-2</v>
      </c>
      <c r="T187" s="4">
        <f t="shared" ca="1" si="23"/>
        <v>0.14340133900823895</v>
      </c>
      <c r="U187" s="4">
        <f t="shared" ca="1" si="24"/>
        <v>0.25742071989259918</v>
      </c>
    </row>
    <row r="188" spans="7:21" x14ac:dyDescent="0.25">
      <c r="G188">
        <f>IF(H188&lt;=Simulación!$F$27,1,0)</f>
        <v>0</v>
      </c>
      <c r="H188">
        <v>184</v>
      </c>
      <c r="I188" t="str">
        <f ca="1">IF(G188,IF(Simulación!$F$9,RANDBETWEEN(Simulación!$F$7,Simulación!$F$8),I187+Simulación!$H$9),"")</f>
        <v/>
      </c>
      <c r="J188" s="2" t="str">
        <f>IF(G188,ROUND(K188+L188,Simulación!$I$27),"")</f>
        <v/>
      </c>
      <c r="K188" s="137" t="str">
        <f>IF(G188,Simulación!$F$17+Simulación!$F$18*I188+Simulación!$F$19*I188^2+Simulación!$F$20*I188^3,"")</f>
        <v/>
      </c>
      <c r="L188" s="144" t="str">
        <f>IF(G188,'!I'!T188*Simulación!$I$30,"")</f>
        <v/>
      </c>
      <c r="N188" s="11">
        <f t="shared" ca="1" si="27"/>
        <v>0.91829006954091086</v>
      </c>
      <c r="O188" s="11">
        <f t="shared" ca="1" si="27"/>
        <v>0.86769550233305559</v>
      </c>
      <c r="P188" s="11">
        <f t="shared" ca="1" si="19"/>
        <v>5.7697866726683715</v>
      </c>
      <c r="Q188" s="11">
        <f t="shared" ca="1" si="20"/>
        <v>0.12326530738288696</v>
      </c>
      <c r="R188" s="12">
        <f t="shared" ca="1" si="21"/>
        <v>0.30582898311102624</v>
      </c>
      <c r="S188" s="12">
        <f t="shared" ca="1" si="22"/>
        <v>-0.17243532257679281</v>
      </c>
      <c r="T188" s="4">
        <f t="shared" ca="1" si="23"/>
        <v>0.58821839583977009</v>
      </c>
      <c r="U188" s="4">
        <f t="shared" ca="1" si="24"/>
        <v>-0.18068063060116288</v>
      </c>
    </row>
    <row r="189" spans="7:21" x14ac:dyDescent="0.25">
      <c r="G189">
        <f>IF(H189&lt;=Simulación!$F$27,1,0)</f>
        <v>0</v>
      </c>
      <c r="H189">
        <v>185</v>
      </c>
      <c r="I189" t="str">
        <f ca="1">IF(G189,IF(Simulación!$F$9,RANDBETWEEN(Simulación!$F$7,Simulación!$F$8),I188+Simulación!$H$9),"")</f>
        <v/>
      </c>
      <c r="J189" s="2" t="str">
        <f>IF(G189,ROUND(K189+L189,Simulación!$I$27),"")</f>
        <v/>
      </c>
      <c r="K189" s="137" t="str">
        <f>IF(G189,Simulación!$F$17+Simulación!$F$18*I189+Simulación!$F$19*I189^2+Simulación!$F$20*I189^3,"")</f>
        <v/>
      </c>
      <c r="L189" s="144" t="str">
        <f>IF(G189,'!I'!T189*Simulación!$I$30,"")</f>
        <v/>
      </c>
      <c r="N189" s="11">
        <f t="shared" ca="1" si="27"/>
        <v>0.14459588223745046</v>
      </c>
      <c r="O189" s="11">
        <f t="shared" ca="1" si="27"/>
        <v>3.4834642406981198E-3</v>
      </c>
      <c r="P189" s="11">
        <f t="shared" ca="1" si="19"/>
        <v>0.90852272275301837</v>
      </c>
      <c r="Q189" s="11">
        <f t="shared" ca="1" si="20"/>
        <v>4.9159772866631268</v>
      </c>
      <c r="R189" s="12">
        <f t="shared" ca="1" si="21"/>
        <v>1.3633817462043625</v>
      </c>
      <c r="S189" s="12">
        <f t="shared" ca="1" si="22"/>
        <v>1.7484757649964355</v>
      </c>
      <c r="T189" s="4">
        <f t="shared" ca="1" si="23"/>
        <v>2.2429346883400019</v>
      </c>
      <c r="U189" s="4">
        <f t="shared" ca="1" si="24"/>
        <v>2.9100875716873453</v>
      </c>
    </row>
    <row r="190" spans="7:21" x14ac:dyDescent="0.25">
      <c r="G190">
        <f>IF(H190&lt;=Simulación!$F$27,1,0)</f>
        <v>0</v>
      </c>
      <c r="H190">
        <v>186</v>
      </c>
      <c r="I190" t="str">
        <f ca="1">IF(G190,IF(Simulación!$F$9,RANDBETWEEN(Simulación!$F$7,Simulación!$F$8),I189+Simulación!$H$9),"")</f>
        <v/>
      </c>
      <c r="J190" s="2" t="str">
        <f>IF(G190,ROUND(K190+L190,Simulación!$I$27),"")</f>
        <v/>
      </c>
      <c r="K190" s="137" t="str">
        <f>IF(G190,Simulación!$F$17+Simulación!$F$18*I190+Simulación!$F$19*I190^2+Simulación!$F$20*I190^3,"")</f>
        <v/>
      </c>
      <c r="L190" s="144" t="str">
        <f>IF(G190,'!I'!T190*Simulación!$I$30,"")</f>
        <v/>
      </c>
      <c r="N190" s="11">
        <f t="shared" ca="1" si="27"/>
        <v>0.61215005043525406</v>
      </c>
      <c r="O190" s="11">
        <f t="shared" ca="1" si="27"/>
        <v>0.74114541132356893</v>
      </c>
      <c r="P190" s="11">
        <f t="shared" ca="1" si="19"/>
        <v>3.8462522026840311</v>
      </c>
      <c r="Q190" s="11">
        <f t="shared" ca="1" si="20"/>
        <v>0.26019315181478242</v>
      </c>
      <c r="R190" s="12">
        <f t="shared" ca="1" si="21"/>
        <v>-0.38860395530154884</v>
      </c>
      <c r="S190" s="12">
        <f t="shared" ca="1" si="22"/>
        <v>-0.33042414823794913</v>
      </c>
      <c r="T190" s="4">
        <f t="shared" ca="1" si="23"/>
        <v>-0.49833684503446984</v>
      </c>
      <c r="U190" s="4">
        <f t="shared" ca="1" si="24"/>
        <v>-0.43488648210015346</v>
      </c>
    </row>
    <row r="191" spans="7:21" x14ac:dyDescent="0.25">
      <c r="G191">
        <f>IF(H191&lt;=Simulación!$F$27,1,0)</f>
        <v>0</v>
      </c>
      <c r="H191">
        <v>187</v>
      </c>
      <c r="I191" t="str">
        <f ca="1">IF(G191,IF(Simulación!$F$9,RANDBETWEEN(Simulación!$F$7,Simulación!$F$8),I190+Simulación!$H$9),"")</f>
        <v/>
      </c>
      <c r="J191" s="2" t="str">
        <f>IF(G191,ROUND(K191+L191,Simulación!$I$27),"")</f>
        <v/>
      </c>
      <c r="K191" s="137" t="str">
        <f>IF(G191,Simulación!$F$17+Simulación!$F$18*I191+Simulación!$F$19*I191^2+Simulación!$F$20*I191^3,"")</f>
        <v/>
      </c>
      <c r="L191" s="144" t="str">
        <f>IF(G191,'!I'!T191*Simulación!$I$30,"")</f>
        <v/>
      </c>
      <c r="N191" s="11">
        <f t="shared" ca="1" si="27"/>
        <v>0.30176319245600192</v>
      </c>
      <c r="O191" s="11">
        <f t="shared" ca="1" si="27"/>
        <v>0.47542948974339061</v>
      </c>
      <c r="P191" s="11">
        <f t="shared" ca="1" si="19"/>
        <v>1.896034057087157</v>
      </c>
      <c r="Q191" s="11">
        <f t="shared" ca="1" si="20"/>
        <v>0.6458277670683561</v>
      </c>
      <c r="R191" s="12">
        <f t="shared" ca="1" si="21"/>
        <v>-0.25678846850462617</v>
      </c>
      <c r="S191" s="12">
        <f t="shared" ca="1" si="22"/>
        <v>0.76150341398539034</v>
      </c>
      <c r="T191" s="4">
        <f t="shared" ca="1" si="23"/>
        <v>-0.29208970425945507</v>
      </c>
      <c r="U191" s="4">
        <f t="shared" ca="1" si="24"/>
        <v>1.3220376204026636</v>
      </c>
    </row>
    <row r="192" spans="7:21" x14ac:dyDescent="0.25">
      <c r="G192">
        <f>IF(H192&lt;=Simulación!$F$27,1,0)</f>
        <v>0</v>
      </c>
      <c r="H192">
        <v>188</v>
      </c>
      <c r="I192" t="str">
        <f ca="1">IF(G192,IF(Simulación!$F$9,RANDBETWEEN(Simulación!$F$7,Simulación!$F$8),I191+Simulación!$H$9),"")</f>
        <v/>
      </c>
      <c r="J192" s="2" t="str">
        <f>IF(G192,ROUND(K192+L192,Simulación!$I$27),"")</f>
        <v/>
      </c>
      <c r="K192" s="137" t="str">
        <f>IF(G192,Simulación!$F$17+Simulación!$F$18*I192+Simulación!$F$19*I192^2+Simulación!$F$20*I192^3,"")</f>
        <v/>
      </c>
      <c r="L192" s="144" t="str">
        <f>IF(G192,'!I'!T192*Simulación!$I$30,"")</f>
        <v/>
      </c>
      <c r="N192" s="11">
        <f t="shared" ca="1" si="27"/>
        <v>0.56834973851846193</v>
      </c>
      <c r="O192" s="11">
        <f t="shared" ca="1" si="27"/>
        <v>0.70160454664785021</v>
      </c>
      <c r="P192" s="11">
        <f t="shared" ca="1" si="19"/>
        <v>3.5710467263985599</v>
      </c>
      <c r="Q192" s="11">
        <f t="shared" ca="1" si="20"/>
        <v>0.30781521049932686</v>
      </c>
      <c r="R192" s="12">
        <f t="shared" ca="1" si="21"/>
        <v>-0.50443035702757566</v>
      </c>
      <c r="S192" s="12">
        <f t="shared" ca="1" si="22"/>
        <v>-0.23100914572449174</v>
      </c>
      <c r="T192" s="4">
        <f t="shared" ca="1" si="23"/>
        <v>-0.67956641648122162</v>
      </c>
      <c r="U192" s="4">
        <f t="shared" ca="1" si="24"/>
        <v>-0.27492659088665006</v>
      </c>
    </row>
    <row r="193" spans="7:21" x14ac:dyDescent="0.25">
      <c r="G193">
        <f>IF(H193&lt;=Simulación!$F$27,1,0)</f>
        <v>0</v>
      </c>
      <c r="H193">
        <v>189</v>
      </c>
      <c r="I193" t="str">
        <f ca="1">IF(G193,IF(Simulación!$F$9,RANDBETWEEN(Simulación!$F$7,Simulación!$F$8),I192+Simulación!$H$9),"")</f>
        <v/>
      </c>
      <c r="J193" s="2" t="str">
        <f>IF(G193,ROUND(K193+L193,Simulación!$I$27),"")</f>
        <v/>
      </c>
      <c r="K193" s="137" t="str">
        <f>IF(G193,Simulación!$F$17+Simulación!$F$18*I193+Simulación!$F$19*I193^2+Simulación!$F$20*I193^3,"")</f>
        <v/>
      </c>
      <c r="L193" s="144" t="str">
        <f>IF(G193,'!I'!T193*Simulación!$I$30,"")</f>
        <v/>
      </c>
      <c r="N193" s="11">
        <f t="shared" ca="1" si="27"/>
        <v>0.71004457406988619</v>
      </c>
      <c r="O193" s="11">
        <f t="shared" ca="1" si="27"/>
        <v>0.36783635938865611</v>
      </c>
      <c r="P193" s="11">
        <f t="shared" ca="1" si="19"/>
        <v>4.4613416352384965</v>
      </c>
      <c r="Q193" s="11">
        <f t="shared" ca="1" si="20"/>
        <v>0.86869068885055867</v>
      </c>
      <c r="R193" s="12">
        <f t="shared" ca="1" si="21"/>
        <v>-0.23153503125128352</v>
      </c>
      <c r="S193" s="12">
        <f t="shared" ca="1" si="22"/>
        <v>-0.90281903953894649</v>
      </c>
      <c r="T193" s="4">
        <f t="shared" ca="1" si="23"/>
        <v>-0.25257652295726568</v>
      </c>
      <c r="U193" s="4">
        <f t="shared" ca="1" si="24"/>
        <v>-1.3558764959693232</v>
      </c>
    </row>
    <row r="194" spans="7:21" x14ac:dyDescent="0.25">
      <c r="G194">
        <f>IF(H194&lt;=Simulación!$F$27,1,0)</f>
        <v>0</v>
      </c>
      <c r="H194">
        <v>190</v>
      </c>
      <c r="I194" t="str">
        <f ca="1">IF(G194,IF(Simulación!$F$9,RANDBETWEEN(Simulación!$F$7,Simulación!$F$8),I193+Simulación!$H$9),"")</f>
        <v/>
      </c>
      <c r="J194" s="2" t="str">
        <f>IF(G194,ROUND(K194+L194,Simulación!$I$27),"")</f>
        <v/>
      </c>
      <c r="K194" s="137" t="str">
        <f>IF(G194,Simulación!$F$17+Simulación!$F$18*I194+Simulación!$F$19*I194^2+Simulación!$F$20*I194^3,"")</f>
        <v/>
      </c>
      <c r="L194" s="144" t="str">
        <f>IF(G194,'!I'!T194*Simulación!$I$30,"")</f>
        <v/>
      </c>
      <c r="N194" s="11">
        <f t="shared" ca="1" si="27"/>
        <v>0.33203274866219368</v>
      </c>
      <c r="O194" s="11">
        <f t="shared" ca="1" si="27"/>
        <v>0.21235606214697045</v>
      </c>
      <c r="P194" s="11">
        <f t="shared" ca="1" si="19"/>
        <v>2.0862232878967477</v>
      </c>
      <c r="Q194" s="11">
        <f t="shared" ca="1" si="20"/>
        <v>1.345870673308001</v>
      </c>
      <c r="R194" s="12">
        <f t="shared" ca="1" si="21"/>
        <v>-0.57182891117860546</v>
      </c>
      <c r="S194" s="12">
        <f t="shared" ca="1" si="22"/>
        <v>1.0093970327122481</v>
      </c>
      <c r="T194" s="4">
        <f t="shared" ca="1" si="23"/>
        <v>-0.7850226069775299</v>
      </c>
      <c r="U194" s="4">
        <f t="shared" ca="1" si="24"/>
        <v>1.7209013258952244</v>
      </c>
    </row>
    <row r="195" spans="7:21" x14ac:dyDescent="0.25">
      <c r="G195">
        <f>IF(H195&lt;=Simulación!$F$27,1,0)</f>
        <v>0</v>
      </c>
      <c r="H195">
        <v>191</v>
      </c>
      <c r="I195" t="str">
        <f ca="1">IF(G195,IF(Simulación!$F$9,RANDBETWEEN(Simulación!$F$7,Simulación!$F$8),I194+Simulación!$H$9),"")</f>
        <v/>
      </c>
      <c r="J195" s="2" t="str">
        <f>IF(G195,ROUND(K195+L195,Simulación!$I$27),"")</f>
        <v/>
      </c>
      <c r="K195" s="137" t="str">
        <f>IF(G195,Simulación!$F$17+Simulación!$F$18*I195+Simulación!$F$19*I195^2+Simulación!$F$20*I195^3,"")</f>
        <v/>
      </c>
      <c r="L195" s="144" t="str">
        <f>IF(G195,'!I'!T195*Simulación!$I$30,"")</f>
        <v/>
      </c>
      <c r="N195" s="11">
        <f t="shared" ca="1" si="27"/>
        <v>0.70458499036516276</v>
      </c>
      <c r="O195" s="11">
        <f t="shared" ca="1" si="27"/>
        <v>3.4818998622464514E-2</v>
      </c>
      <c r="P195" s="11">
        <f t="shared" ca="1" si="19"/>
        <v>4.4270380591216609</v>
      </c>
      <c r="Q195" s="11">
        <f t="shared" ca="1" si="20"/>
        <v>2.9163674462760629</v>
      </c>
      <c r="R195" s="12">
        <f t="shared" ca="1" si="21"/>
        <v>-0.4807182071615515</v>
      </c>
      <c r="S195" s="12">
        <f t="shared" ca="1" si="22"/>
        <v>-1.6386816199553367</v>
      </c>
      <c r="T195" s="4">
        <f t="shared" ca="1" si="23"/>
        <v>-0.64246483433533441</v>
      </c>
      <c r="U195" s="4">
        <f t="shared" ca="1" si="24"/>
        <v>-2.5398879161325931</v>
      </c>
    </row>
    <row r="196" spans="7:21" x14ac:dyDescent="0.25">
      <c r="G196">
        <f>IF(H196&lt;=Simulación!$F$27,1,0)</f>
        <v>0</v>
      </c>
      <c r="H196">
        <v>192</v>
      </c>
      <c r="I196" t="str">
        <f ca="1">IF(G196,IF(Simulación!$F$9,RANDBETWEEN(Simulación!$F$7,Simulación!$F$8),I195+Simulación!$H$9),"")</f>
        <v/>
      </c>
      <c r="J196" s="2" t="str">
        <f>IF(G196,ROUND(K196+L196,Simulación!$I$27),"")</f>
        <v/>
      </c>
      <c r="K196" s="137" t="str">
        <f>IF(G196,Simulación!$F$17+Simulación!$F$18*I196+Simulación!$F$19*I196^2+Simulación!$F$20*I196^3,"")</f>
        <v/>
      </c>
      <c r="L196" s="144" t="str">
        <f>IF(G196,'!I'!T196*Simulación!$I$30,"")</f>
        <v/>
      </c>
      <c r="N196" s="11">
        <f t="shared" ca="1" si="27"/>
        <v>0.38383311933936326</v>
      </c>
      <c r="O196" s="11">
        <f t="shared" ca="1" si="27"/>
        <v>0.67216899256522888</v>
      </c>
      <c r="P196" s="11">
        <f t="shared" ca="1" si="19"/>
        <v>2.4116946158419958</v>
      </c>
      <c r="Q196" s="11">
        <f t="shared" ca="1" si="20"/>
        <v>0.34504305117854134</v>
      </c>
      <c r="R196" s="12">
        <f t="shared" ca="1" si="21"/>
        <v>-0.43775810436618312</v>
      </c>
      <c r="S196" s="12">
        <f t="shared" ca="1" si="22"/>
        <v>0.39167702669452964</v>
      </c>
      <c r="T196" s="4">
        <f t="shared" ca="1" si="23"/>
        <v>-0.57524664484750943</v>
      </c>
      <c r="U196" s="4">
        <f t="shared" ca="1" si="24"/>
        <v>0.72698267715180764</v>
      </c>
    </row>
    <row r="197" spans="7:21" x14ac:dyDescent="0.25">
      <c r="G197">
        <f>IF(H197&lt;=Simulación!$F$27,1,0)</f>
        <v>0</v>
      </c>
      <c r="H197">
        <v>193</v>
      </c>
      <c r="I197" t="str">
        <f ca="1">IF(G197,IF(Simulación!$F$9,RANDBETWEEN(Simulación!$F$7,Simulación!$F$8),I196+Simulación!$H$9),"")</f>
        <v/>
      </c>
      <c r="J197" s="2" t="str">
        <f>IF(G197,ROUND(K197+L197,Simulación!$I$27),"")</f>
        <v/>
      </c>
      <c r="K197" s="137" t="str">
        <f>IF(G197,Simulación!$F$17+Simulación!$F$18*I197+Simulación!$F$19*I197^2+Simulación!$F$20*I197^3,"")</f>
        <v/>
      </c>
      <c r="L197" s="144" t="str">
        <f>IF(G197,'!I'!T197*Simulación!$I$30,"")</f>
        <v/>
      </c>
      <c r="N197" s="11">
        <f t="shared" ca="1" si="27"/>
        <v>0.818318930696049</v>
      </c>
      <c r="O197" s="11">
        <f t="shared" ca="1" si="27"/>
        <v>0.76014669903438059</v>
      </c>
      <c r="P197" s="11">
        <f t="shared" ref="P197:P260" ca="1" si="28">2*PI()*N197</f>
        <v>5.1416494819363248</v>
      </c>
      <c r="Q197" s="11">
        <f t="shared" ref="Q197:Q260" ca="1" si="29">-2*LOG(O197)</f>
        <v>0.23820517219353765</v>
      </c>
      <c r="R197" s="12">
        <f t="shared" ref="R197:R260" ca="1" si="30">SQRT(-2*LOG(ABS(O197)))*COS(2*PI()*N197)</f>
        <v>0.20313095691617022</v>
      </c>
      <c r="S197" s="12">
        <f t="shared" ref="S197:S260" ca="1" si="31">SQRT(-2*LOG(ABS(O197)))*SIN(2*PI()*N197)</f>
        <v>-0.44378258926625175</v>
      </c>
      <c r="T197" s="4">
        <f t="shared" ref="T197:T260" ca="1" si="32">(R197-$R$2)/$R$3</f>
        <v>0.42753034028102743</v>
      </c>
      <c r="U197" s="4">
        <f t="shared" ref="U197:U260" ca="1" si="33">(S197-$S$2)/$S$3</f>
        <v>-0.61728152748140841</v>
      </c>
    </row>
    <row r="198" spans="7:21" x14ac:dyDescent="0.25">
      <c r="G198">
        <f>IF(H198&lt;=Simulación!$F$27,1,0)</f>
        <v>0</v>
      </c>
      <c r="H198">
        <v>194</v>
      </c>
      <c r="I198" t="str">
        <f ca="1">IF(G198,IF(Simulación!$F$9,RANDBETWEEN(Simulación!$F$7,Simulación!$F$8),I197+Simulación!$H$9),"")</f>
        <v/>
      </c>
      <c r="J198" s="2" t="str">
        <f>IF(G198,ROUND(K198+L198,Simulación!$I$27),"")</f>
        <v/>
      </c>
      <c r="K198" s="137" t="str">
        <f>IF(G198,Simulación!$F$17+Simulación!$F$18*I198+Simulación!$F$19*I198^2+Simulación!$F$20*I198^3,"")</f>
        <v/>
      </c>
      <c r="L198" s="144" t="str">
        <f>IF(G198,'!I'!T198*Simulación!$I$30,"")</f>
        <v/>
      </c>
      <c r="N198" s="11">
        <f t="shared" ca="1" si="27"/>
        <v>0.23908276113184201</v>
      </c>
      <c r="O198" s="11">
        <f t="shared" ca="1" si="27"/>
        <v>0.60017202982382367</v>
      </c>
      <c r="P198" s="11">
        <f t="shared" ca="1" si="28"/>
        <v>1.5022012919435164</v>
      </c>
      <c r="Q198" s="11">
        <f t="shared" ca="1" si="29"/>
        <v>0.44344849625025851</v>
      </c>
      <c r="R198" s="12">
        <f t="shared" ca="1" si="30"/>
        <v>4.5642943217438885E-2</v>
      </c>
      <c r="S198" s="12">
        <f t="shared" ca="1" si="31"/>
        <v>0.66435323283981096</v>
      </c>
      <c r="T198" s="4">
        <f t="shared" ca="1" si="32"/>
        <v>0.18111428310148522</v>
      </c>
      <c r="U198" s="4">
        <f t="shared" ca="1" si="33"/>
        <v>1.1657218530182043</v>
      </c>
    </row>
    <row r="199" spans="7:21" x14ac:dyDescent="0.25">
      <c r="G199">
        <f>IF(H199&lt;=Simulación!$F$27,1,0)</f>
        <v>0</v>
      </c>
      <c r="H199">
        <v>195</v>
      </c>
      <c r="I199" t="str">
        <f ca="1">IF(G199,IF(Simulación!$F$9,RANDBETWEEN(Simulación!$F$7,Simulación!$F$8),I198+Simulación!$H$9),"")</f>
        <v/>
      </c>
      <c r="J199" s="2" t="str">
        <f>IF(G199,ROUND(K199+L199,Simulación!$I$27),"")</f>
        <v/>
      </c>
      <c r="K199" s="137" t="str">
        <f>IF(G199,Simulación!$F$17+Simulación!$F$18*I199+Simulación!$F$19*I199^2+Simulación!$F$20*I199^3,"")</f>
        <v/>
      </c>
      <c r="L199" s="144" t="str">
        <f>IF(G199,'!I'!T199*Simulación!$I$30,"")</f>
        <v/>
      </c>
      <c r="N199" s="11">
        <f t="shared" ca="1" si="27"/>
        <v>0.40913548925807741</v>
      </c>
      <c r="O199" s="11">
        <f t="shared" ca="1" si="27"/>
        <v>0.47332715169559059</v>
      </c>
      <c r="P199" s="11">
        <f t="shared" ca="1" si="28"/>
        <v>2.5706740947520834</v>
      </c>
      <c r="Q199" s="11">
        <f t="shared" ca="1" si="29"/>
        <v>0.64967716434373923</v>
      </c>
      <c r="R199" s="12">
        <f t="shared" ca="1" si="30"/>
        <v>-0.67819386457033892</v>
      </c>
      <c r="S199" s="12">
        <f t="shared" ca="1" si="31"/>
        <v>0.43558035585054572</v>
      </c>
      <c r="T199" s="4">
        <f t="shared" ca="1" si="32"/>
        <v>-0.95144817690703287</v>
      </c>
      <c r="U199" s="4">
        <f t="shared" ca="1" si="33"/>
        <v>0.79762364258110818</v>
      </c>
    </row>
    <row r="200" spans="7:21" x14ac:dyDescent="0.25">
      <c r="G200">
        <f>IF(H200&lt;=Simulación!$F$27,1,0)</f>
        <v>0</v>
      </c>
      <c r="H200">
        <v>196</v>
      </c>
      <c r="I200" t="str">
        <f ca="1">IF(G200,IF(Simulación!$F$9,RANDBETWEEN(Simulación!$F$7,Simulación!$F$8),I199+Simulación!$H$9),"")</f>
        <v/>
      </c>
      <c r="J200" s="2" t="str">
        <f>IF(G200,ROUND(K200+L200,Simulación!$I$27),"")</f>
        <v/>
      </c>
      <c r="K200" s="137" t="str">
        <f>IF(G200,Simulación!$F$17+Simulación!$F$18*I200+Simulación!$F$19*I200^2+Simulación!$F$20*I200^3,"")</f>
        <v/>
      </c>
      <c r="L200" s="144" t="str">
        <f>IF(G200,'!I'!T200*Simulación!$I$30,"")</f>
        <v/>
      </c>
      <c r="N200" s="11">
        <f t="shared" ca="1" si="27"/>
        <v>0.50111013584056485</v>
      </c>
      <c r="O200" s="11">
        <f t="shared" ca="1" si="27"/>
        <v>2.8414151956779987E-2</v>
      </c>
      <c r="P200" s="11">
        <f t="shared" ca="1" si="28"/>
        <v>3.1485678427922035</v>
      </c>
      <c r="Q200" s="11">
        <f t="shared" ca="1" si="29"/>
        <v>3.0929306025879244</v>
      </c>
      <c r="R200" s="12">
        <f t="shared" ca="1" si="30"/>
        <v>-1.7586301839380467</v>
      </c>
      <c r="S200" s="12">
        <f t="shared" ca="1" si="31"/>
        <v>-1.2266977213511301E-2</v>
      </c>
      <c r="T200" s="4">
        <f t="shared" ca="1" si="32"/>
        <v>-2.6419695797705445</v>
      </c>
      <c r="U200" s="4">
        <f t="shared" ca="1" si="33"/>
        <v>7.703209335807279E-2</v>
      </c>
    </row>
    <row r="201" spans="7:21" x14ac:dyDescent="0.25">
      <c r="G201">
        <f>IF(H201&lt;=Simulación!$F$27,1,0)</f>
        <v>0</v>
      </c>
      <c r="H201">
        <v>197</v>
      </c>
      <c r="I201" t="str">
        <f ca="1">IF(G201,IF(Simulación!$F$9,RANDBETWEEN(Simulación!$F$7,Simulación!$F$8),I200+Simulación!$H$9),"")</f>
        <v/>
      </c>
      <c r="J201" s="2" t="str">
        <f>IF(G201,ROUND(K201+L201,Simulación!$I$27),"")</f>
        <v/>
      </c>
      <c r="K201" s="137" t="str">
        <f>IF(G201,Simulación!$F$17+Simulación!$F$18*I201+Simulación!$F$19*I201^2+Simulación!$F$20*I201^3,"")</f>
        <v/>
      </c>
      <c r="L201" s="144" t="str">
        <f>IF(G201,'!I'!T201*Simulación!$I$30,"")</f>
        <v/>
      </c>
      <c r="N201" s="11">
        <f t="shared" ca="1" si="27"/>
        <v>0.29901743027175931</v>
      </c>
      <c r="O201" s="11">
        <f t="shared" ca="1" si="27"/>
        <v>0.29809117747143565</v>
      </c>
      <c r="P201" s="11">
        <f t="shared" ca="1" si="28"/>
        <v>1.8787819244741146</v>
      </c>
      <c r="Q201" s="11">
        <f t="shared" ca="1" si="29"/>
        <v>1.0513017549603838</v>
      </c>
      <c r="R201" s="12">
        <f t="shared" ca="1" si="30"/>
        <v>-0.31081818441926545</v>
      </c>
      <c r="S201" s="12">
        <f t="shared" ca="1" si="31"/>
        <v>0.97708434190436977</v>
      </c>
      <c r="T201" s="4">
        <f t="shared" ca="1" si="32"/>
        <v>-0.37662813517575933</v>
      </c>
      <c r="U201" s="4">
        <f t="shared" ca="1" si="33"/>
        <v>1.6689098318976849</v>
      </c>
    </row>
    <row r="202" spans="7:21" x14ac:dyDescent="0.25">
      <c r="G202">
        <f>IF(H202&lt;=Simulación!$F$27,1,0)</f>
        <v>0</v>
      </c>
      <c r="H202">
        <v>198</v>
      </c>
      <c r="I202" t="str">
        <f ca="1">IF(G202,IF(Simulación!$F$9,RANDBETWEEN(Simulación!$F$7,Simulación!$F$8),I201+Simulación!$H$9),"")</f>
        <v/>
      </c>
      <c r="J202" s="2" t="str">
        <f>IF(G202,ROUND(K202+L202,Simulación!$I$27),"")</f>
        <v/>
      </c>
      <c r="K202" s="137" t="str">
        <f>IF(G202,Simulación!$F$17+Simulación!$F$18*I202+Simulación!$F$19*I202^2+Simulación!$F$20*I202^3,"")</f>
        <v/>
      </c>
      <c r="L202" s="144" t="str">
        <f>IF(G202,'!I'!T202*Simulación!$I$30,"")</f>
        <v/>
      </c>
      <c r="N202" s="11">
        <f t="shared" ca="1" si="27"/>
        <v>0.32715741768934337</v>
      </c>
      <c r="O202" s="11">
        <f t="shared" ca="1" si="27"/>
        <v>0.82721464044223281</v>
      </c>
      <c r="P202" s="11">
        <f t="shared" ca="1" si="28"/>
        <v>2.0555906799604973</v>
      </c>
      <c r="Q202" s="11">
        <f t="shared" ca="1" si="29"/>
        <v>0.1647635756593365</v>
      </c>
      <c r="R202" s="12">
        <f t="shared" ca="1" si="30"/>
        <v>-0.18916515546384427</v>
      </c>
      <c r="S202" s="12">
        <f t="shared" ca="1" si="31"/>
        <v>0.35913802307424386</v>
      </c>
      <c r="T202" s="4">
        <f t="shared" ca="1" si="32"/>
        <v>-0.18628184128898173</v>
      </c>
      <c r="U202" s="4">
        <f t="shared" ca="1" si="33"/>
        <v>0.67462704321625411</v>
      </c>
    </row>
    <row r="203" spans="7:21" x14ac:dyDescent="0.25">
      <c r="G203">
        <f>IF(H203&lt;=Simulación!$F$27,1,0)</f>
        <v>0</v>
      </c>
      <c r="H203">
        <v>199</v>
      </c>
      <c r="I203" t="str">
        <f ca="1">IF(G203,IF(Simulación!$F$9,RANDBETWEEN(Simulación!$F$7,Simulación!$F$8),I202+Simulación!$H$9),"")</f>
        <v/>
      </c>
      <c r="J203" s="2" t="str">
        <f>IF(G203,ROUND(K203+L203,Simulación!$I$27),"")</f>
        <v/>
      </c>
      <c r="K203" s="137" t="str">
        <f>IF(G203,Simulación!$F$17+Simulación!$F$18*I203+Simulación!$F$19*I203^2+Simulación!$F$20*I203^3,"")</f>
        <v/>
      </c>
      <c r="L203" s="144" t="str">
        <f>IF(G203,'!I'!T203*Simulación!$I$30,"")</f>
        <v/>
      </c>
      <c r="N203" s="11">
        <f t="shared" ca="1" si="27"/>
        <v>0.80415407619488533</v>
      </c>
      <c r="O203" s="11">
        <f t="shared" ca="1" si="27"/>
        <v>0.38652140921859168</v>
      </c>
      <c r="P203" s="11">
        <f t="shared" ca="1" si="28"/>
        <v>5.0526490762562766</v>
      </c>
      <c r="Q203" s="11">
        <f t="shared" ca="1" si="29"/>
        <v>0.825652891470674</v>
      </c>
      <c r="R203" s="12">
        <f t="shared" ca="1" si="30"/>
        <v>0.30324732479222011</v>
      </c>
      <c r="S203" s="12">
        <f t="shared" ca="1" si="31"/>
        <v>-0.8565593683318371</v>
      </c>
      <c r="T203" s="4">
        <f t="shared" ca="1" si="32"/>
        <v>0.5841789642096149</v>
      </c>
      <c r="U203" s="4">
        <f t="shared" ca="1" si="33"/>
        <v>-1.2814441488710069</v>
      </c>
    </row>
    <row r="204" spans="7:21" x14ac:dyDescent="0.25">
      <c r="G204">
        <f>IF(H204&lt;=Simulación!$F$27,1,0)</f>
        <v>0</v>
      </c>
      <c r="H204">
        <v>200</v>
      </c>
      <c r="I204" t="str">
        <f ca="1">IF(G204,IF(Simulación!$F$9,RANDBETWEEN(Simulación!$F$7,Simulación!$F$8),I203+Simulación!$H$9),"")</f>
        <v/>
      </c>
      <c r="J204" s="2" t="str">
        <f>IF(G204,ROUND(K204+L204,Simulación!$I$27),"")</f>
        <v/>
      </c>
      <c r="K204" s="137" t="str">
        <f>IF(G204,Simulación!$F$17+Simulación!$F$18*I204+Simulación!$F$19*I204^2+Simulación!$F$20*I204^3,"")</f>
        <v/>
      </c>
      <c r="L204" s="144" t="str">
        <f>IF(G204,'!I'!T204*Simulación!$I$30,"")</f>
        <v/>
      </c>
      <c r="N204" s="11">
        <f t="shared" ca="1" si="27"/>
        <v>0.81027983287707372</v>
      </c>
      <c r="O204" s="11">
        <f t="shared" ca="1" si="27"/>
        <v>0.83268031945503362</v>
      </c>
      <c r="P204" s="11">
        <f t="shared" ca="1" si="28"/>
        <v>5.0911383406371602</v>
      </c>
      <c r="Q204" s="11">
        <f t="shared" ca="1" si="29"/>
        <v>0.15904339969285719</v>
      </c>
      <c r="R204" s="12">
        <f t="shared" ca="1" si="30"/>
        <v>0.14746069987682667</v>
      </c>
      <c r="S204" s="12">
        <f t="shared" ca="1" si="31"/>
        <v>-0.37053844832175464</v>
      </c>
      <c r="T204" s="4">
        <f t="shared" ca="1" si="32"/>
        <v>0.34042501131263497</v>
      </c>
      <c r="U204" s="4">
        <f t="shared" ca="1" si="33"/>
        <v>-0.49943085583934604</v>
      </c>
    </row>
    <row r="205" spans="7:21" x14ac:dyDescent="0.25">
      <c r="G205">
        <f>IF(H205&lt;=Simulación!$F$27,1,0)</f>
        <v>0</v>
      </c>
      <c r="H205">
        <v>201</v>
      </c>
      <c r="I205" t="str">
        <f ca="1">IF(G205,IF(Simulación!$F$9,RANDBETWEEN(Simulación!$F$7,Simulación!$F$8),I204+Simulación!$H$9),"")</f>
        <v/>
      </c>
      <c r="J205" s="2" t="str">
        <f>IF(G205,ROUND(K205+L205,Simulación!$I$27),"")</f>
        <v/>
      </c>
      <c r="K205" s="137" t="str">
        <f>IF(G205,Simulación!$F$17+Simulación!$F$18*I205+Simulación!$F$19*I205^2+Simulación!$F$20*I205^3,"")</f>
        <v/>
      </c>
      <c r="L205" s="144" t="str">
        <f>IF(G205,'!I'!T205*Simulación!$I$30,"")</f>
        <v/>
      </c>
      <c r="N205" s="11">
        <f t="shared" ref="N205:O224" ca="1" si="34">RAND()</f>
        <v>0.70388644447607229</v>
      </c>
      <c r="O205" s="11">
        <f t="shared" ca="1" si="34"/>
        <v>0.33140689332028117</v>
      </c>
      <c r="P205" s="11">
        <f t="shared" ca="1" si="28"/>
        <v>4.4226489658549371</v>
      </c>
      <c r="Q205" s="11">
        <f t="shared" ca="1" si="29"/>
        <v>0.95927692484588778</v>
      </c>
      <c r="R205" s="12">
        <f t="shared" ca="1" si="30"/>
        <v>-0.27982526919080258</v>
      </c>
      <c r="S205" s="12">
        <f t="shared" ca="1" si="31"/>
        <v>-0.93860254824296252</v>
      </c>
      <c r="T205" s="4">
        <f t="shared" ca="1" si="32"/>
        <v>-0.3281345908625572</v>
      </c>
      <c r="U205" s="4">
        <f t="shared" ca="1" si="33"/>
        <v>-1.4134525761867638</v>
      </c>
    </row>
    <row r="206" spans="7:21" x14ac:dyDescent="0.25">
      <c r="G206">
        <f>IF(H206&lt;=Simulación!$F$27,1,0)</f>
        <v>0</v>
      </c>
      <c r="H206">
        <v>202</v>
      </c>
      <c r="I206" t="str">
        <f ca="1">IF(G206,IF(Simulación!$F$9,RANDBETWEEN(Simulación!$F$7,Simulación!$F$8),I205+Simulación!$H$9),"")</f>
        <v/>
      </c>
      <c r="J206" s="2" t="str">
        <f>IF(G206,ROUND(K206+L206,Simulación!$I$27),"")</f>
        <v/>
      </c>
      <c r="K206" s="137" t="str">
        <f>IF(G206,Simulación!$F$17+Simulación!$F$18*I206+Simulación!$F$19*I206^2+Simulación!$F$20*I206^3,"")</f>
        <v/>
      </c>
      <c r="L206" s="144" t="str">
        <f>IF(G206,'!I'!T206*Simulación!$I$30,"")</f>
        <v/>
      </c>
      <c r="N206" s="11">
        <f t="shared" ca="1" si="34"/>
        <v>0.88424790804960218</v>
      </c>
      <c r="O206" s="11">
        <f t="shared" ca="1" si="34"/>
        <v>2.4283830363178827E-2</v>
      </c>
      <c r="P206" s="11">
        <f t="shared" ca="1" si="28"/>
        <v>5.5558934637615458</v>
      </c>
      <c r="Q206" s="11">
        <f t="shared" ca="1" si="29"/>
        <v>3.229365619181169</v>
      </c>
      <c r="R206" s="12">
        <f t="shared" ca="1" si="30"/>
        <v>1.3423513972826862</v>
      </c>
      <c r="S206" s="12">
        <f t="shared" ca="1" si="31"/>
        <v>-1.1947628824977738</v>
      </c>
      <c r="T206" s="4">
        <f t="shared" ca="1" si="32"/>
        <v>2.2100292275326612</v>
      </c>
      <c r="U206" s="4">
        <f t="shared" ca="1" si="33"/>
        <v>-1.8256175227708333</v>
      </c>
    </row>
    <row r="207" spans="7:21" x14ac:dyDescent="0.25">
      <c r="G207">
        <f>IF(H207&lt;=Simulación!$F$27,1,0)</f>
        <v>0</v>
      </c>
      <c r="H207">
        <v>203</v>
      </c>
      <c r="I207" t="str">
        <f ca="1">IF(G207,IF(Simulación!$F$9,RANDBETWEEN(Simulación!$F$7,Simulación!$F$8),I206+Simulación!$H$9),"")</f>
        <v/>
      </c>
      <c r="J207" s="2" t="str">
        <f>IF(G207,ROUND(K207+L207,Simulación!$I$27),"")</f>
        <v/>
      </c>
      <c r="K207" s="137" t="str">
        <f>IF(G207,Simulación!$F$17+Simulación!$F$18*I207+Simulación!$F$19*I207^2+Simulación!$F$20*I207^3,"")</f>
        <v/>
      </c>
      <c r="L207" s="144" t="str">
        <f>IF(G207,'!I'!T207*Simulación!$I$30,"")</f>
        <v/>
      </c>
      <c r="N207" s="11">
        <f t="shared" ca="1" si="34"/>
        <v>0.26428002825732788</v>
      </c>
      <c r="O207" s="11">
        <f t="shared" ca="1" si="34"/>
        <v>0.54762418239764776</v>
      </c>
      <c r="P207" s="11">
        <f t="shared" ca="1" si="28"/>
        <v>1.6605203905274484</v>
      </c>
      <c r="Q207" s="11">
        <f t="shared" ca="1" si="29"/>
        <v>0.52303476442901564</v>
      </c>
      <c r="R207" s="12">
        <f t="shared" ca="1" si="30"/>
        <v>-6.4802438531901374E-2</v>
      </c>
      <c r="S207" s="12">
        <f t="shared" ca="1" si="31"/>
        <v>0.72030230347357271</v>
      </c>
      <c r="T207" s="4">
        <f t="shared" ca="1" si="32"/>
        <v>8.3042078126822263E-3</v>
      </c>
      <c r="U207" s="4">
        <f t="shared" ca="1" si="33"/>
        <v>1.2557445560892189</v>
      </c>
    </row>
    <row r="208" spans="7:21" x14ac:dyDescent="0.25">
      <c r="G208">
        <f>IF(H208&lt;=Simulación!$F$27,1,0)</f>
        <v>0</v>
      </c>
      <c r="H208">
        <v>204</v>
      </c>
      <c r="I208" t="str">
        <f ca="1">IF(G208,IF(Simulación!$F$9,RANDBETWEEN(Simulación!$F$7,Simulación!$F$8),I207+Simulación!$H$9),"")</f>
        <v/>
      </c>
      <c r="J208" s="2" t="str">
        <f>IF(G208,ROUND(K208+L208,Simulación!$I$27),"")</f>
        <v/>
      </c>
      <c r="K208" s="137" t="str">
        <f>IF(G208,Simulación!$F$17+Simulación!$F$18*I208+Simulación!$F$19*I208^2+Simulación!$F$20*I208^3,"")</f>
        <v/>
      </c>
      <c r="L208" s="144" t="str">
        <f>IF(G208,'!I'!T208*Simulación!$I$30,"")</f>
        <v/>
      </c>
      <c r="N208" s="11">
        <f t="shared" ca="1" si="34"/>
        <v>3.8312882781984525E-3</v>
      </c>
      <c r="O208" s="11">
        <f t="shared" ca="1" si="34"/>
        <v>0.42889822160855773</v>
      </c>
      <c r="P208" s="11">
        <f t="shared" ca="1" si="28"/>
        <v>2.4072694217145894E-2</v>
      </c>
      <c r="Q208" s="11">
        <f t="shared" ca="1" si="29"/>
        <v>0.73529150904757645</v>
      </c>
      <c r="R208" s="12">
        <f t="shared" ca="1" si="30"/>
        <v>0.85724296082517115</v>
      </c>
      <c r="S208" s="12">
        <f t="shared" ca="1" si="31"/>
        <v>2.0640134768709177E-2</v>
      </c>
      <c r="T208" s="4">
        <f t="shared" ca="1" si="32"/>
        <v>1.450996807166588</v>
      </c>
      <c r="U208" s="4">
        <f t="shared" ca="1" si="33"/>
        <v>0.12998001791416805</v>
      </c>
    </row>
    <row r="209" spans="7:21" x14ac:dyDescent="0.25">
      <c r="G209">
        <f>IF(H209&lt;=Simulación!$F$27,1,0)</f>
        <v>0</v>
      </c>
      <c r="H209">
        <v>205</v>
      </c>
      <c r="I209" t="str">
        <f ca="1">IF(G209,IF(Simulación!$F$9,RANDBETWEEN(Simulación!$F$7,Simulación!$F$8),I208+Simulación!$H$9),"")</f>
        <v/>
      </c>
      <c r="J209" s="2" t="str">
        <f>IF(G209,ROUND(K209+L209,Simulación!$I$27),"")</f>
        <v/>
      </c>
      <c r="K209" s="137" t="str">
        <f>IF(G209,Simulación!$F$17+Simulación!$F$18*I209+Simulación!$F$19*I209^2+Simulación!$F$20*I209^3,"")</f>
        <v/>
      </c>
      <c r="L209" s="144" t="str">
        <f>IF(G209,'!I'!T209*Simulación!$I$30,"")</f>
        <v/>
      </c>
      <c r="N209" s="11">
        <f t="shared" ca="1" si="34"/>
        <v>0.12982812706445568</v>
      </c>
      <c r="O209" s="11">
        <f t="shared" ca="1" si="34"/>
        <v>0.92120722943389477</v>
      </c>
      <c r="P209" s="11">
        <f t="shared" ca="1" si="28"/>
        <v>0.81573418043003232</v>
      </c>
      <c r="Q209" s="11">
        <f t="shared" ca="1" si="29"/>
        <v>7.1285324891670512E-2</v>
      </c>
      <c r="R209" s="12">
        <f t="shared" ca="1" si="30"/>
        <v>0.18297944176244829</v>
      </c>
      <c r="S209" s="12">
        <f t="shared" ca="1" si="31"/>
        <v>0.19443211870463509</v>
      </c>
      <c r="T209" s="4">
        <f t="shared" ca="1" si="32"/>
        <v>0.39599996032542606</v>
      </c>
      <c r="U209" s="4">
        <f t="shared" ca="1" si="33"/>
        <v>0.40961333422783525</v>
      </c>
    </row>
    <row r="210" spans="7:21" x14ac:dyDescent="0.25">
      <c r="G210">
        <f>IF(H210&lt;=Simulación!$F$27,1,0)</f>
        <v>0</v>
      </c>
      <c r="H210">
        <v>206</v>
      </c>
      <c r="I210" t="str">
        <f ca="1">IF(G210,IF(Simulación!$F$9,RANDBETWEEN(Simulación!$F$7,Simulación!$F$8),I209+Simulación!$H$9),"")</f>
        <v/>
      </c>
      <c r="J210" s="2" t="str">
        <f>IF(G210,ROUND(K210+L210,Simulación!$I$27),"")</f>
        <v/>
      </c>
      <c r="K210" s="137" t="str">
        <f>IF(G210,Simulación!$F$17+Simulación!$F$18*I210+Simulación!$F$19*I210^2+Simulación!$F$20*I210^3,"")</f>
        <v/>
      </c>
      <c r="L210" s="144" t="str">
        <f>IF(G210,'!I'!T210*Simulación!$I$30,"")</f>
        <v/>
      </c>
      <c r="N210" s="11">
        <f t="shared" ca="1" si="34"/>
        <v>0.32612831810370557</v>
      </c>
      <c r="O210" s="11">
        <f t="shared" ca="1" si="34"/>
        <v>0.90738548323736901</v>
      </c>
      <c r="P210" s="11">
        <f t="shared" ca="1" si="28"/>
        <v>2.049124656564393</v>
      </c>
      <c r="Q210" s="11">
        <f t="shared" ca="1" si="29"/>
        <v>8.4416346107244716E-2</v>
      </c>
      <c r="R210" s="12">
        <f t="shared" ca="1" si="30"/>
        <v>-0.13373659358282655</v>
      </c>
      <c r="S210" s="12">
        <f t="shared" ca="1" si="31"/>
        <v>0.2579357858927423</v>
      </c>
      <c r="T210" s="4">
        <f t="shared" ca="1" si="32"/>
        <v>-9.9554684389404416E-2</v>
      </c>
      <c r="U210" s="4">
        <f t="shared" ca="1" si="33"/>
        <v>0.51179147070872621</v>
      </c>
    </row>
    <row r="211" spans="7:21" x14ac:dyDescent="0.25">
      <c r="G211">
        <f>IF(H211&lt;=Simulación!$F$27,1,0)</f>
        <v>0</v>
      </c>
      <c r="H211">
        <v>207</v>
      </c>
      <c r="I211" t="str">
        <f ca="1">IF(G211,IF(Simulación!$F$9,RANDBETWEEN(Simulación!$F$7,Simulación!$F$8),I210+Simulación!$H$9),"")</f>
        <v/>
      </c>
      <c r="J211" s="2" t="str">
        <f>IF(G211,ROUND(K211+L211,Simulación!$I$27),"")</f>
        <v/>
      </c>
      <c r="K211" s="137" t="str">
        <f>IF(G211,Simulación!$F$17+Simulación!$F$18*I211+Simulación!$F$19*I211^2+Simulación!$F$20*I211^3,"")</f>
        <v/>
      </c>
      <c r="L211" s="144" t="str">
        <f>IF(G211,'!I'!T211*Simulación!$I$30,"")</f>
        <v/>
      </c>
      <c r="N211" s="11">
        <f t="shared" ca="1" si="34"/>
        <v>0.98867001373089169</v>
      </c>
      <c r="O211" s="11">
        <f t="shared" ca="1" si="34"/>
        <v>0.36948508845451211</v>
      </c>
      <c r="P211" s="11">
        <f t="shared" ca="1" si="28"/>
        <v>6.2119969039229783</v>
      </c>
      <c r="Q211" s="11">
        <f t="shared" ca="1" si="29"/>
        <v>0.86480616803004762</v>
      </c>
      <c r="R211" s="12">
        <f t="shared" ca="1" si="30"/>
        <v>0.92759415236915854</v>
      </c>
      <c r="S211" s="12">
        <f t="shared" ca="1" si="31"/>
        <v>-6.6145721861583337E-2</v>
      </c>
      <c r="T211" s="4">
        <f t="shared" ca="1" si="32"/>
        <v>1.5610728874409547</v>
      </c>
      <c r="U211" s="4">
        <f t="shared" ca="1" si="33"/>
        <v>-9.6594312079412228E-3</v>
      </c>
    </row>
    <row r="212" spans="7:21" x14ac:dyDescent="0.25">
      <c r="G212">
        <f>IF(H212&lt;=Simulación!$F$27,1,0)</f>
        <v>0</v>
      </c>
      <c r="H212">
        <v>208</v>
      </c>
      <c r="I212" t="str">
        <f ca="1">IF(G212,IF(Simulación!$F$9,RANDBETWEEN(Simulación!$F$7,Simulación!$F$8),I211+Simulación!$H$9),"")</f>
        <v/>
      </c>
      <c r="J212" s="2" t="str">
        <f>IF(G212,ROUND(K212+L212,Simulación!$I$27),"")</f>
        <v/>
      </c>
      <c r="K212" s="137" t="str">
        <f>IF(G212,Simulación!$F$17+Simulación!$F$18*I212+Simulación!$F$19*I212^2+Simulación!$F$20*I212^3,"")</f>
        <v/>
      </c>
      <c r="L212" s="144" t="str">
        <f>IF(G212,'!I'!T212*Simulación!$I$30,"")</f>
        <v/>
      </c>
      <c r="N212" s="11">
        <f t="shared" ca="1" si="34"/>
        <v>0.49174392846481407</v>
      </c>
      <c r="O212" s="11">
        <f t="shared" ca="1" si="34"/>
        <v>0.68974436572683406</v>
      </c>
      <c r="P212" s="11">
        <f t="shared" ca="1" si="28"/>
        <v>3.0897182262248895</v>
      </c>
      <c r="Q212" s="11">
        <f t="shared" ca="1" si="29"/>
        <v>0.32262367685881382</v>
      </c>
      <c r="R212" s="12">
        <f t="shared" ca="1" si="30"/>
        <v>-0.56723565572317025</v>
      </c>
      <c r="S212" s="12">
        <f t="shared" ca="1" si="31"/>
        <v>2.9451447080217272E-2</v>
      </c>
      <c r="T212" s="4">
        <f t="shared" ca="1" si="32"/>
        <v>-0.77783569876550596</v>
      </c>
      <c r="U212" s="4">
        <f t="shared" ca="1" si="33"/>
        <v>0.14415752154201583</v>
      </c>
    </row>
    <row r="213" spans="7:21" x14ac:dyDescent="0.25">
      <c r="G213">
        <f>IF(H213&lt;=Simulación!$F$27,1,0)</f>
        <v>0</v>
      </c>
      <c r="H213">
        <v>209</v>
      </c>
      <c r="I213" t="str">
        <f ca="1">IF(G213,IF(Simulación!$F$9,RANDBETWEEN(Simulación!$F$7,Simulación!$F$8),I212+Simulación!$H$9),"")</f>
        <v/>
      </c>
      <c r="J213" s="2" t="str">
        <f>IF(G213,ROUND(K213+L213,Simulación!$I$27),"")</f>
        <v/>
      </c>
      <c r="K213" s="137" t="str">
        <f>IF(G213,Simulación!$F$17+Simulación!$F$18*I213+Simulación!$F$19*I213^2+Simulación!$F$20*I213^3,"")</f>
        <v/>
      </c>
      <c r="L213" s="144" t="str">
        <f>IF(G213,'!I'!T213*Simulación!$I$30,"")</f>
        <v/>
      </c>
      <c r="N213" s="11">
        <f t="shared" ca="1" si="34"/>
        <v>0.57527735838614469</v>
      </c>
      <c r="O213" s="11">
        <f t="shared" ca="1" si="34"/>
        <v>0.50686087036703764</v>
      </c>
      <c r="P213" s="11">
        <f t="shared" ca="1" si="28"/>
        <v>3.6145742457649095</v>
      </c>
      <c r="Q213" s="11">
        <f t="shared" ca="1" si="29"/>
        <v>0.59022246998806405</v>
      </c>
      <c r="R213" s="12">
        <f t="shared" ca="1" si="30"/>
        <v>-0.68391525668564057</v>
      </c>
      <c r="S213" s="12">
        <f t="shared" ca="1" si="31"/>
        <v>-0.34997484432552933</v>
      </c>
      <c r="T213" s="4">
        <f t="shared" ca="1" si="32"/>
        <v>-0.96040024159766857</v>
      </c>
      <c r="U213" s="4">
        <f t="shared" ca="1" si="33"/>
        <v>-0.46634377868770083</v>
      </c>
    </row>
    <row r="214" spans="7:21" x14ac:dyDescent="0.25">
      <c r="G214">
        <f>IF(H214&lt;=Simulación!$F$27,1,0)</f>
        <v>0</v>
      </c>
      <c r="H214">
        <v>210</v>
      </c>
      <c r="I214" t="str">
        <f ca="1">IF(G214,IF(Simulación!$F$9,RANDBETWEEN(Simulación!$F$7,Simulación!$F$8),I213+Simulación!$H$9),"")</f>
        <v/>
      </c>
      <c r="J214" s="2" t="str">
        <f>IF(G214,ROUND(K214+L214,Simulación!$I$27),"")</f>
        <v/>
      </c>
      <c r="K214" s="137" t="str">
        <f>IF(G214,Simulación!$F$17+Simulación!$F$18*I214+Simulación!$F$19*I214^2+Simulación!$F$20*I214^3,"")</f>
        <v/>
      </c>
      <c r="L214" s="144" t="str">
        <f>IF(G214,'!I'!T214*Simulación!$I$30,"")</f>
        <v/>
      </c>
      <c r="N214" s="11">
        <f t="shared" ca="1" si="34"/>
        <v>0.67670148741211122</v>
      </c>
      <c r="O214" s="11">
        <f t="shared" ca="1" si="34"/>
        <v>0.34114695207536938</v>
      </c>
      <c r="P214" s="11">
        <f t="shared" ca="1" si="28"/>
        <v>4.2518408430543486</v>
      </c>
      <c r="Q214" s="11">
        <f t="shared" ca="1" si="29"/>
        <v>0.93411700900711525</v>
      </c>
      <c r="R214" s="12">
        <f t="shared" ca="1" si="30"/>
        <v>-0.42954928184806856</v>
      </c>
      <c r="S214" s="12">
        <f t="shared" ca="1" si="31"/>
        <v>-0.86579698744620492</v>
      </c>
      <c r="T214" s="4">
        <f t="shared" ca="1" si="32"/>
        <v>-0.56240258369330665</v>
      </c>
      <c r="U214" s="4">
        <f t="shared" ca="1" si="33"/>
        <v>-1.2963075850853352</v>
      </c>
    </row>
    <row r="215" spans="7:21" x14ac:dyDescent="0.25">
      <c r="G215">
        <f>IF(H215&lt;=Simulación!$F$27,1,0)</f>
        <v>0</v>
      </c>
      <c r="H215">
        <v>211</v>
      </c>
      <c r="I215" t="str">
        <f ca="1">IF(G215,IF(Simulación!$F$9,RANDBETWEEN(Simulación!$F$7,Simulación!$F$8),I214+Simulación!$H$9),"")</f>
        <v/>
      </c>
      <c r="J215" s="2" t="str">
        <f>IF(G215,ROUND(K215+L215,Simulación!$I$27),"")</f>
        <v/>
      </c>
      <c r="K215" s="137" t="str">
        <f>IF(G215,Simulación!$F$17+Simulación!$F$18*I215+Simulación!$F$19*I215^2+Simulación!$F$20*I215^3,"")</f>
        <v/>
      </c>
      <c r="L215" s="144" t="str">
        <f>IF(G215,'!I'!T215*Simulación!$I$30,"")</f>
        <v/>
      </c>
      <c r="N215" s="11">
        <f t="shared" ca="1" si="34"/>
        <v>0.66560700946592422</v>
      </c>
      <c r="O215" s="11">
        <f t="shared" ca="1" si="34"/>
        <v>0.96225961903919544</v>
      </c>
      <c r="P215" s="11">
        <f t="shared" ca="1" si="28"/>
        <v>4.1821321822320385</v>
      </c>
      <c r="Q215" s="11">
        <f t="shared" ca="1" si="29"/>
        <v>3.3415477744448356E-2</v>
      </c>
      <c r="R215" s="12">
        <f t="shared" ca="1" si="30"/>
        <v>-9.245149309051913E-2</v>
      </c>
      <c r="S215" s="12">
        <f t="shared" ca="1" si="31"/>
        <v>-0.15769654140082481</v>
      </c>
      <c r="T215" s="4">
        <f t="shared" ca="1" si="32"/>
        <v>-3.4957313169542974E-2</v>
      </c>
      <c r="U215" s="4">
        <f t="shared" ca="1" si="33"/>
        <v>-0.15696576087404768</v>
      </c>
    </row>
    <row r="216" spans="7:21" x14ac:dyDescent="0.25">
      <c r="G216">
        <f>IF(H216&lt;=Simulación!$F$27,1,0)</f>
        <v>0</v>
      </c>
      <c r="H216">
        <v>212</v>
      </c>
      <c r="I216" t="str">
        <f ca="1">IF(G216,IF(Simulación!$F$9,RANDBETWEEN(Simulación!$F$7,Simulación!$F$8),I215+Simulación!$H$9),"")</f>
        <v/>
      </c>
      <c r="J216" s="2" t="str">
        <f>IF(G216,ROUND(K216+L216,Simulación!$I$27),"")</f>
        <v/>
      </c>
      <c r="K216" s="137" t="str">
        <f>IF(G216,Simulación!$F$17+Simulación!$F$18*I216+Simulación!$F$19*I216^2+Simulación!$F$20*I216^3,"")</f>
        <v/>
      </c>
      <c r="L216" s="144" t="str">
        <f>IF(G216,'!I'!T216*Simulación!$I$30,"")</f>
        <v/>
      </c>
      <c r="N216" s="11">
        <f t="shared" ca="1" si="34"/>
        <v>0.11515724995148846</v>
      </c>
      <c r="O216" s="11">
        <f t="shared" ca="1" si="34"/>
        <v>0.81533741375071522</v>
      </c>
      <c r="P216" s="11">
        <f t="shared" ca="1" si="28"/>
        <v>0.72355434091039939</v>
      </c>
      <c r="Q216" s="11">
        <f t="shared" ca="1" si="29"/>
        <v>0.17732525710914684</v>
      </c>
      <c r="R216" s="12">
        <f t="shared" ca="1" si="30"/>
        <v>0.31559651400739652</v>
      </c>
      <c r="S216" s="12">
        <f t="shared" ca="1" si="31"/>
        <v>0.27879041851456449</v>
      </c>
      <c r="T216" s="4">
        <f t="shared" ca="1" si="32"/>
        <v>0.60350131417327058</v>
      </c>
      <c r="U216" s="4">
        <f t="shared" ca="1" si="33"/>
        <v>0.54534681629183057</v>
      </c>
    </row>
    <row r="217" spans="7:21" x14ac:dyDescent="0.25">
      <c r="G217">
        <f>IF(H217&lt;=Simulación!$F$27,1,0)</f>
        <v>0</v>
      </c>
      <c r="H217">
        <v>213</v>
      </c>
      <c r="I217" t="str">
        <f ca="1">IF(G217,IF(Simulación!$F$9,RANDBETWEEN(Simulación!$F$7,Simulación!$F$8),I216+Simulación!$H$9),"")</f>
        <v/>
      </c>
      <c r="J217" s="2" t="str">
        <f>IF(G217,ROUND(K217+L217,Simulación!$I$27),"")</f>
        <v/>
      </c>
      <c r="K217" s="137" t="str">
        <f>IF(G217,Simulación!$F$17+Simulación!$F$18*I217+Simulación!$F$19*I217^2+Simulación!$F$20*I217^3,"")</f>
        <v/>
      </c>
      <c r="L217" s="144" t="str">
        <f>IF(G217,'!I'!T217*Simulación!$I$30,"")</f>
        <v/>
      </c>
      <c r="N217" s="11">
        <f t="shared" ca="1" si="34"/>
        <v>0.81697288198516627</v>
      </c>
      <c r="O217" s="11">
        <f t="shared" ca="1" si="34"/>
        <v>0.88086278810439611</v>
      </c>
      <c r="P217" s="11">
        <f t="shared" ca="1" si="28"/>
        <v>5.1331920084533591</v>
      </c>
      <c r="Q217" s="11">
        <f t="shared" ca="1" si="29"/>
        <v>0.11018347264256427</v>
      </c>
      <c r="R217" s="12">
        <f t="shared" ca="1" si="30"/>
        <v>0.13559492633984702</v>
      </c>
      <c r="S217" s="12">
        <f t="shared" ca="1" si="31"/>
        <v>-0.30298100368415137</v>
      </c>
      <c r="T217" s="4">
        <f t="shared" ca="1" si="32"/>
        <v>0.32185904516894343</v>
      </c>
      <c r="U217" s="4">
        <f t="shared" ca="1" si="33"/>
        <v>-0.3907301444609958</v>
      </c>
    </row>
    <row r="218" spans="7:21" x14ac:dyDescent="0.25">
      <c r="G218">
        <f>IF(H218&lt;=Simulación!$F$27,1,0)</f>
        <v>0</v>
      </c>
      <c r="H218">
        <v>214</v>
      </c>
      <c r="I218" t="str">
        <f ca="1">IF(G218,IF(Simulación!$F$9,RANDBETWEEN(Simulación!$F$7,Simulación!$F$8),I217+Simulación!$H$9),"")</f>
        <v/>
      </c>
      <c r="J218" s="2" t="str">
        <f>IF(G218,ROUND(K218+L218,Simulación!$I$27),"")</f>
        <v/>
      </c>
      <c r="K218" s="137" t="str">
        <f>IF(G218,Simulación!$F$17+Simulación!$F$18*I218+Simulación!$F$19*I218^2+Simulación!$F$20*I218^3,"")</f>
        <v/>
      </c>
      <c r="L218" s="144" t="str">
        <f>IF(G218,'!I'!T218*Simulación!$I$30,"")</f>
        <v/>
      </c>
      <c r="N218" s="11">
        <f t="shared" ca="1" si="34"/>
        <v>0.80430035389355248</v>
      </c>
      <c r="O218" s="11">
        <f t="shared" ca="1" si="34"/>
        <v>0.47060789629186561</v>
      </c>
      <c r="P218" s="11">
        <f t="shared" ca="1" si="28"/>
        <v>5.0535681661433101</v>
      </c>
      <c r="Q218" s="11">
        <f t="shared" ca="1" si="29"/>
        <v>0.65468158021368628</v>
      </c>
      <c r="R218" s="12">
        <f t="shared" ca="1" si="30"/>
        <v>0.27073169754280418</v>
      </c>
      <c r="S218" s="12">
        <f t="shared" ca="1" si="31"/>
        <v>-0.7624866740863594</v>
      </c>
      <c r="T218" s="4">
        <f t="shared" ca="1" si="32"/>
        <v>0.53330288497447942</v>
      </c>
      <c r="U218" s="4">
        <f t="shared" ca="1" si="33"/>
        <v>-1.1300800935753204</v>
      </c>
    </row>
    <row r="219" spans="7:21" x14ac:dyDescent="0.25">
      <c r="G219">
        <f>IF(H219&lt;=Simulación!$F$27,1,0)</f>
        <v>0</v>
      </c>
      <c r="H219">
        <v>215</v>
      </c>
      <c r="I219" t="str">
        <f ca="1">IF(G219,IF(Simulación!$F$9,RANDBETWEEN(Simulación!$F$7,Simulación!$F$8),I218+Simulación!$H$9),"")</f>
        <v/>
      </c>
      <c r="J219" s="2" t="str">
        <f>IF(G219,ROUND(K219+L219,Simulación!$I$27),"")</f>
        <v/>
      </c>
      <c r="K219" s="137" t="str">
        <f>IF(G219,Simulación!$F$17+Simulación!$F$18*I219+Simulación!$F$19*I219^2+Simulación!$F$20*I219^3,"")</f>
        <v/>
      </c>
      <c r="L219" s="144" t="str">
        <f>IF(G219,'!I'!T219*Simulación!$I$30,"")</f>
        <v/>
      </c>
      <c r="N219" s="11">
        <f t="shared" ca="1" si="34"/>
        <v>9.858414812045968E-3</v>
      </c>
      <c r="O219" s="11">
        <f t="shared" ca="1" si="34"/>
        <v>0.28774648168224326</v>
      </c>
      <c r="P219" s="11">
        <f t="shared" ca="1" si="28"/>
        <v>6.1942247099128829E-2</v>
      </c>
      <c r="Q219" s="11">
        <f t="shared" ca="1" si="29"/>
        <v>1.0819799556940215</v>
      </c>
      <c r="R219" s="12">
        <f t="shared" ca="1" si="30"/>
        <v>1.0381877846863194</v>
      </c>
      <c r="S219" s="12">
        <f t="shared" ca="1" si="31"/>
        <v>6.4390056857670755E-2</v>
      </c>
      <c r="T219" s="4">
        <f t="shared" ca="1" si="32"/>
        <v>1.7341149252743286</v>
      </c>
      <c r="U219" s="4">
        <f t="shared" ca="1" si="33"/>
        <v>0.20037414959466796</v>
      </c>
    </row>
    <row r="220" spans="7:21" x14ac:dyDescent="0.25">
      <c r="G220">
        <f>IF(H220&lt;=Simulación!$F$27,1,0)</f>
        <v>0</v>
      </c>
      <c r="H220">
        <v>216</v>
      </c>
      <c r="I220" t="str">
        <f ca="1">IF(G220,IF(Simulación!$F$9,RANDBETWEEN(Simulación!$F$7,Simulación!$F$8),I219+Simulación!$H$9),"")</f>
        <v/>
      </c>
      <c r="J220" s="2" t="str">
        <f>IF(G220,ROUND(K220+L220,Simulación!$I$27),"")</f>
        <v/>
      </c>
      <c r="K220" s="137" t="str">
        <f>IF(G220,Simulación!$F$17+Simulación!$F$18*I220+Simulación!$F$19*I220^2+Simulación!$F$20*I220^3,"")</f>
        <v/>
      </c>
      <c r="L220" s="144" t="str">
        <f>IF(G220,'!I'!T220*Simulación!$I$30,"")</f>
        <v/>
      </c>
      <c r="N220" s="11">
        <f t="shared" ca="1" si="34"/>
        <v>7.7863766186504146E-2</v>
      </c>
      <c r="O220" s="11">
        <f t="shared" ca="1" si="34"/>
        <v>0.49353348802872798</v>
      </c>
      <c r="P220" s="11">
        <f t="shared" ca="1" si="28"/>
        <v>0.48923247166470951</v>
      </c>
      <c r="Q220" s="11">
        <f t="shared" ca="1" si="29"/>
        <v>0.61336674709241701</v>
      </c>
      <c r="R220" s="12">
        <f t="shared" ca="1" si="30"/>
        <v>0.69130579661437952</v>
      </c>
      <c r="S220" s="12">
        <f t="shared" ca="1" si="31"/>
        <v>0.36805304326927535</v>
      </c>
      <c r="T220" s="4">
        <f t="shared" ca="1" si="32"/>
        <v>1.1913606559189269</v>
      </c>
      <c r="U220" s="4">
        <f t="shared" ca="1" si="33"/>
        <v>0.68897141403061268</v>
      </c>
    </row>
    <row r="221" spans="7:21" x14ac:dyDescent="0.25">
      <c r="G221">
        <f>IF(H221&lt;=Simulación!$F$27,1,0)</f>
        <v>0</v>
      </c>
      <c r="H221">
        <v>217</v>
      </c>
      <c r="I221" t="str">
        <f ca="1">IF(G221,IF(Simulación!$F$9,RANDBETWEEN(Simulación!$F$7,Simulación!$F$8),I220+Simulación!$H$9),"")</f>
        <v/>
      </c>
      <c r="J221" s="2" t="str">
        <f>IF(G221,ROUND(K221+L221,Simulación!$I$27),"")</f>
        <v/>
      </c>
      <c r="K221" s="137" t="str">
        <f>IF(G221,Simulación!$F$17+Simulación!$F$18*I221+Simulación!$F$19*I221^2+Simulación!$F$20*I221^3,"")</f>
        <v/>
      </c>
      <c r="L221" s="144" t="str">
        <f>IF(G221,'!I'!T221*Simulación!$I$30,"")</f>
        <v/>
      </c>
      <c r="N221" s="11">
        <f t="shared" ca="1" si="34"/>
        <v>0.43370831965707624</v>
      </c>
      <c r="O221" s="11">
        <f t="shared" ca="1" si="34"/>
        <v>0.520732439045825</v>
      </c>
      <c r="P221" s="11">
        <f t="shared" ca="1" si="28"/>
        <v>2.7250697416708887</v>
      </c>
      <c r="Q221" s="11">
        <f t="shared" ca="1" si="29"/>
        <v>0.56677073418277468</v>
      </c>
      <c r="R221" s="12">
        <f t="shared" ca="1" si="30"/>
        <v>-0.68847473190997077</v>
      </c>
      <c r="S221" s="12">
        <f t="shared" ca="1" si="31"/>
        <v>0.3045870609600293</v>
      </c>
      <c r="T221" s="4">
        <f t="shared" ca="1" si="32"/>
        <v>-0.96753429504846977</v>
      </c>
      <c r="U221" s="4">
        <f t="shared" ca="1" si="33"/>
        <v>0.58685391295655809</v>
      </c>
    </row>
    <row r="222" spans="7:21" x14ac:dyDescent="0.25">
      <c r="G222">
        <f>IF(H222&lt;=Simulación!$F$27,1,0)</f>
        <v>0</v>
      </c>
      <c r="H222">
        <v>218</v>
      </c>
      <c r="I222" t="str">
        <f ca="1">IF(G222,IF(Simulación!$F$9,RANDBETWEEN(Simulación!$F$7,Simulación!$F$8),I221+Simulación!$H$9),"")</f>
        <v/>
      </c>
      <c r="J222" s="2" t="str">
        <f>IF(G222,ROUND(K222+L222,Simulación!$I$27),"")</f>
        <v/>
      </c>
      <c r="K222" s="137" t="str">
        <f>IF(G222,Simulación!$F$17+Simulación!$F$18*I222+Simulación!$F$19*I222^2+Simulación!$F$20*I222^3,"")</f>
        <v/>
      </c>
      <c r="L222" s="144" t="str">
        <f>IF(G222,'!I'!T222*Simulación!$I$30,"")</f>
        <v/>
      </c>
      <c r="N222" s="11">
        <f t="shared" ca="1" si="34"/>
        <v>0.57844700794493487</v>
      </c>
      <c r="O222" s="11">
        <f t="shared" ca="1" si="34"/>
        <v>0.53660318190414868</v>
      </c>
      <c r="P222" s="11">
        <f t="shared" ca="1" si="28"/>
        <v>3.634489741301608</v>
      </c>
      <c r="Q222" s="11">
        <f t="shared" ca="1" si="29"/>
        <v>0.54069351282753852</v>
      </c>
      <c r="R222" s="12">
        <f t="shared" ca="1" si="30"/>
        <v>-0.64779051646391017</v>
      </c>
      <c r="S222" s="12">
        <f t="shared" ca="1" si="31"/>
        <v>-0.347938154859393</v>
      </c>
      <c r="T222" s="4">
        <f t="shared" ca="1" si="32"/>
        <v>-0.90387710791269693</v>
      </c>
      <c r="U222" s="4">
        <f t="shared" ca="1" si="33"/>
        <v>-0.46306672173249175</v>
      </c>
    </row>
    <row r="223" spans="7:21" x14ac:dyDescent="0.25">
      <c r="G223">
        <f>IF(H223&lt;=Simulación!$F$27,1,0)</f>
        <v>0</v>
      </c>
      <c r="H223">
        <v>219</v>
      </c>
      <c r="I223" t="str">
        <f ca="1">IF(G223,IF(Simulación!$F$9,RANDBETWEEN(Simulación!$F$7,Simulación!$F$8),I222+Simulación!$H$9),"")</f>
        <v/>
      </c>
      <c r="J223" s="2" t="str">
        <f>IF(G223,ROUND(K223+L223,Simulación!$I$27),"")</f>
        <v/>
      </c>
      <c r="K223" s="137" t="str">
        <f>IF(G223,Simulación!$F$17+Simulación!$F$18*I223+Simulación!$F$19*I223^2+Simulación!$F$20*I223^3,"")</f>
        <v/>
      </c>
      <c r="L223" s="144" t="str">
        <f>IF(G223,'!I'!T223*Simulación!$I$30,"")</f>
        <v/>
      </c>
      <c r="N223" s="11">
        <f t="shared" ca="1" si="34"/>
        <v>0.6732665650164662</v>
      </c>
      <c r="O223" s="11">
        <f t="shared" ca="1" si="34"/>
        <v>0.43038612157280676</v>
      </c>
      <c r="P223" s="11">
        <f t="shared" ca="1" si="28"/>
        <v>4.2302585891267297</v>
      </c>
      <c r="Q223" s="11">
        <f t="shared" ca="1" si="29"/>
        <v>0.73228348314767655</v>
      </c>
      <c r="R223" s="12">
        <f t="shared" ca="1" si="30"/>
        <v>-0.39677703733595937</v>
      </c>
      <c r="S223" s="12">
        <f t="shared" ca="1" si="31"/>
        <v>-0.75818959752200199</v>
      </c>
      <c r="T223" s="4">
        <f t="shared" ca="1" si="32"/>
        <v>-0.51112498428789299</v>
      </c>
      <c r="U223" s="4">
        <f t="shared" ca="1" si="33"/>
        <v>-1.123166047582336</v>
      </c>
    </row>
    <row r="224" spans="7:21" x14ac:dyDescent="0.25">
      <c r="G224">
        <f>IF(H224&lt;=Simulación!$F$27,1,0)</f>
        <v>0</v>
      </c>
      <c r="H224">
        <v>220</v>
      </c>
      <c r="I224" t="str">
        <f ca="1">IF(G224,IF(Simulación!$F$9,RANDBETWEEN(Simulación!$F$7,Simulación!$F$8),I223+Simulación!$H$9),"")</f>
        <v/>
      </c>
      <c r="J224" s="2" t="str">
        <f>IF(G224,ROUND(K224+L224,Simulación!$I$27),"")</f>
        <v/>
      </c>
      <c r="K224" s="137" t="str">
        <f>IF(G224,Simulación!$F$17+Simulación!$F$18*I224+Simulación!$F$19*I224^2+Simulación!$F$20*I224^3,"")</f>
        <v/>
      </c>
      <c r="L224" s="144" t="str">
        <f>IF(G224,'!I'!T224*Simulación!$I$30,"")</f>
        <v/>
      </c>
      <c r="N224" s="11">
        <f t="shared" ca="1" si="34"/>
        <v>0.75981591617103406</v>
      </c>
      <c r="O224" s="11">
        <f t="shared" ca="1" si="34"/>
        <v>0.59374918279045363</v>
      </c>
      <c r="P224" s="11">
        <f t="shared" ca="1" si="28"/>
        <v>4.7740642006470377</v>
      </c>
      <c r="Q224" s="11">
        <f t="shared" ca="1" si="29"/>
        <v>0.45279395021993352</v>
      </c>
      <c r="R224" s="12">
        <f t="shared" ca="1" si="30"/>
        <v>4.1474929021146106E-2</v>
      </c>
      <c r="S224" s="12">
        <f t="shared" ca="1" si="31"/>
        <v>-0.67162026509228001</v>
      </c>
      <c r="T224" s="4">
        <f t="shared" ca="1" si="32"/>
        <v>0.17459273520461757</v>
      </c>
      <c r="U224" s="4">
        <f t="shared" ca="1" si="33"/>
        <v>-0.98387498840835008</v>
      </c>
    </row>
    <row r="225" spans="7:21" x14ac:dyDescent="0.25">
      <c r="G225">
        <f>IF(H225&lt;=Simulación!$F$27,1,0)</f>
        <v>0</v>
      </c>
      <c r="H225">
        <v>221</v>
      </c>
      <c r="I225" t="str">
        <f ca="1">IF(G225,IF(Simulación!$F$9,RANDBETWEEN(Simulación!$F$7,Simulación!$F$8),I224+Simulación!$H$9),"")</f>
        <v/>
      </c>
      <c r="J225" s="2" t="str">
        <f>IF(G225,ROUND(K225+L225,Simulación!$I$27),"")</f>
        <v/>
      </c>
      <c r="K225" s="137" t="str">
        <f>IF(G225,Simulación!$F$17+Simulación!$F$18*I225+Simulación!$F$19*I225^2+Simulación!$F$20*I225^3,"")</f>
        <v/>
      </c>
      <c r="L225" s="144" t="str">
        <f>IF(G225,'!I'!T225*Simulación!$I$30,"")</f>
        <v/>
      </c>
      <c r="N225" s="11">
        <f t="shared" ref="N225:O244" ca="1" si="35">RAND()</f>
        <v>0.82903887563280576</v>
      </c>
      <c r="O225" s="11">
        <f t="shared" ca="1" si="35"/>
        <v>0.27917668463868139</v>
      </c>
      <c r="P225" s="11">
        <f t="shared" ca="1" si="28"/>
        <v>5.2090048824567292</v>
      </c>
      <c r="Q225" s="11">
        <f t="shared" ca="1" si="29"/>
        <v>1.1082417090288155</v>
      </c>
      <c r="R225" s="12">
        <f t="shared" ca="1" si="30"/>
        <v>0.50157662328582531</v>
      </c>
      <c r="S225" s="12">
        <f t="shared" ca="1" si="31"/>
        <v>-0.92556069493145865</v>
      </c>
      <c r="T225" s="4">
        <f t="shared" ca="1" si="32"/>
        <v>0.89449796951161908</v>
      </c>
      <c r="U225" s="4">
        <f t="shared" ca="1" si="33"/>
        <v>-1.3924680830601028</v>
      </c>
    </row>
    <row r="226" spans="7:21" x14ac:dyDescent="0.25">
      <c r="G226">
        <f>IF(H226&lt;=Simulación!$F$27,1,0)</f>
        <v>0</v>
      </c>
      <c r="H226">
        <v>222</v>
      </c>
      <c r="I226" t="str">
        <f ca="1">IF(G226,IF(Simulación!$F$9,RANDBETWEEN(Simulación!$F$7,Simulación!$F$8),I225+Simulación!$H$9),"")</f>
        <v/>
      </c>
      <c r="J226" s="2" t="str">
        <f>IF(G226,ROUND(K226+L226,Simulación!$I$27),"")</f>
        <v/>
      </c>
      <c r="K226" s="137" t="str">
        <f>IF(G226,Simulación!$F$17+Simulación!$F$18*I226+Simulación!$F$19*I226^2+Simulación!$F$20*I226^3,"")</f>
        <v/>
      </c>
      <c r="L226" s="144" t="str">
        <f>IF(G226,'!I'!T226*Simulación!$I$30,"")</f>
        <v/>
      </c>
      <c r="N226" s="11">
        <f t="shared" ca="1" si="35"/>
        <v>0.46200688342670382</v>
      </c>
      <c r="O226" s="11">
        <f t="shared" ca="1" si="35"/>
        <v>5.3307990949917228E-2</v>
      </c>
      <c r="P226" s="11">
        <f t="shared" ca="1" si="28"/>
        <v>2.9028748617624975</v>
      </c>
      <c r="Q226" s="11">
        <f t="shared" ca="1" si="29"/>
        <v>2.5464153693641101</v>
      </c>
      <c r="R226" s="12">
        <f t="shared" ca="1" si="30"/>
        <v>-1.5504968386324667</v>
      </c>
      <c r="S226" s="12">
        <f t="shared" ca="1" si="31"/>
        <v>0.37732601653588183</v>
      </c>
      <c r="T226" s="4">
        <f t="shared" ca="1" si="32"/>
        <v>-2.3163105209427401</v>
      </c>
      <c r="U226" s="4">
        <f t="shared" ca="1" si="33"/>
        <v>0.70389173548562967</v>
      </c>
    </row>
    <row r="227" spans="7:21" x14ac:dyDescent="0.25">
      <c r="G227">
        <f>IF(H227&lt;=Simulación!$F$27,1,0)</f>
        <v>0</v>
      </c>
      <c r="H227">
        <v>223</v>
      </c>
      <c r="I227" t="str">
        <f ca="1">IF(G227,IF(Simulación!$F$9,RANDBETWEEN(Simulación!$F$7,Simulación!$F$8),I226+Simulación!$H$9),"")</f>
        <v/>
      </c>
      <c r="J227" s="2" t="str">
        <f>IF(G227,ROUND(K227+L227,Simulación!$I$27),"")</f>
        <v/>
      </c>
      <c r="K227" s="137" t="str">
        <f>IF(G227,Simulación!$F$17+Simulación!$F$18*I227+Simulación!$F$19*I227^2+Simulación!$F$20*I227^3,"")</f>
        <v/>
      </c>
      <c r="L227" s="144" t="str">
        <f>IF(G227,'!I'!T227*Simulación!$I$30,"")</f>
        <v/>
      </c>
      <c r="N227" s="11">
        <f t="shared" ca="1" si="35"/>
        <v>4.8032088003790663E-2</v>
      </c>
      <c r="O227" s="11">
        <f t="shared" ca="1" si="35"/>
        <v>0.2104329712973696</v>
      </c>
      <c r="P227" s="11">
        <f t="shared" ca="1" si="28"/>
        <v>0.30179450961857435</v>
      </c>
      <c r="Q227" s="11">
        <f t="shared" ca="1" si="29"/>
        <v>1.3537724251330083</v>
      </c>
      <c r="R227" s="12">
        <f t="shared" ca="1" si="30"/>
        <v>1.1109316799096078</v>
      </c>
      <c r="S227" s="12">
        <f t="shared" ca="1" si="31"/>
        <v>0.34583699586109212</v>
      </c>
      <c r="T227" s="4">
        <f t="shared" ca="1" si="32"/>
        <v>1.8479347863787732</v>
      </c>
      <c r="U227" s="4">
        <f t="shared" ca="1" si="33"/>
        <v>0.65322553627814794</v>
      </c>
    </row>
    <row r="228" spans="7:21" x14ac:dyDescent="0.25">
      <c r="G228">
        <f>IF(H228&lt;=Simulación!$F$27,1,0)</f>
        <v>0</v>
      </c>
      <c r="H228">
        <v>224</v>
      </c>
      <c r="I228" t="str">
        <f ca="1">IF(G228,IF(Simulación!$F$9,RANDBETWEEN(Simulación!$F$7,Simulación!$F$8),I227+Simulación!$H$9),"")</f>
        <v/>
      </c>
      <c r="J228" s="2" t="str">
        <f>IF(G228,ROUND(K228+L228,Simulación!$I$27),"")</f>
        <v/>
      </c>
      <c r="K228" s="137" t="str">
        <f>IF(G228,Simulación!$F$17+Simulación!$F$18*I228+Simulación!$F$19*I228^2+Simulación!$F$20*I228^3,"")</f>
        <v/>
      </c>
      <c r="L228" s="144" t="str">
        <f>IF(G228,'!I'!T228*Simulación!$I$30,"")</f>
        <v/>
      </c>
      <c r="N228" s="11">
        <f t="shared" ca="1" si="35"/>
        <v>0.92679123697208698</v>
      </c>
      <c r="O228" s="11">
        <f t="shared" ca="1" si="35"/>
        <v>0.65217781448814982</v>
      </c>
      <c r="P228" s="11">
        <f t="shared" ca="1" si="28"/>
        <v>5.8232010829658112</v>
      </c>
      <c r="Q228" s="11">
        <f t="shared" ca="1" si="29"/>
        <v>0.37126795785329553</v>
      </c>
      <c r="R228" s="12">
        <f t="shared" ca="1" si="30"/>
        <v>0.54598483947450771</v>
      </c>
      <c r="S228" s="12">
        <f t="shared" ca="1" si="31"/>
        <v>-0.27049678910717506</v>
      </c>
      <c r="T228" s="4">
        <f t="shared" ca="1" si="32"/>
        <v>0.96398197202450353</v>
      </c>
      <c r="U228" s="4">
        <f t="shared" ca="1" si="33"/>
        <v>-0.33846266673110437</v>
      </c>
    </row>
    <row r="229" spans="7:21" x14ac:dyDescent="0.25">
      <c r="G229">
        <f>IF(H229&lt;=Simulación!$F$27,1,0)</f>
        <v>0</v>
      </c>
      <c r="H229">
        <v>225</v>
      </c>
      <c r="I229" t="str">
        <f ca="1">IF(G229,IF(Simulación!$F$9,RANDBETWEEN(Simulación!$F$7,Simulación!$F$8),I228+Simulación!$H$9),"")</f>
        <v/>
      </c>
      <c r="J229" s="2" t="str">
        <f>IF(G229,ROUND(K229+L229,Simulación!$I$27),"")</f>
        <v/>
      </c>
      <c r="K229" s="137" t="str">
        <f>IF(G229,Simulación!$F$17+Simulación!$F$18*I229+Simulación!$F$19*I229^2+Simulación!$F$20*I229^3,"")</f>
        <v/>
      </c>
      <c r="L229" s="144" t="str">
        <f>IF(G229,'!I'!T229*Simulación!$I$30,"")</f>
        <v/>
      </c>
      <c r="N229" s="11">
        <f t="shared" ca="1" si="35"/>
        <v>0.84600461771578961</v>
      </c>
      <c r="O229" s="11">
        <f t="shared" ca="1" si="35"/>
        <v>0.63207195928523652</v>
      </c>
      <c r="P229" s="11">
        <f t="shared" ca="1" si="28"/>
        <v>5.3156037838379318</v>
      </c>
      <c r="Q229" s="11">
        <f t="shared" ca="1" si="29"/>
        <v>0.39846695184823094</v>
      </c>
      <c r="R229" s="12">
        <f t="shared" ca="1" si="30"/>
        <v>0.35809928855378842</v>
      </c>
      <c r="S229" s="12">
        <f t="shared" ca="1" si="31"/>
        <v>-0.51983829349664257</v>
      </c>
      <c r="T229" s="4">
        <f t="shared" ca="1" si="32"/>
        <v>0.67000393794086766</v>
      </c>
      <c r="U229" s="4">
        <f t="shared" ca="1" si="33"/>
        <v>-0.73965603703506322</v>
      </c>
    </row>
    <row r="230" spans="7:21" x14ac:dyDescent="0.25">
      <c r="G230">
        <f>IF(H230&lt;=Simulación!$F$27,1,0)</f>
        <v>0</v>
      </c>
      <c r="H230">
        <v>226</v>
      </c>
      <c r="I230" t="str">
        <f ca="1">IF(G230,IF(Simulación!$F$9,RANDBETWEEN(Simulación!$F$7,Simulación!$F$8),I229+Simulación!$H$9),"")</f>
        <v/>
      </c>
      <c r="J230" s="2" t="str">
        <f>IF(G230,ROUND(K230+L230,Simulación!$I$27),"")</f>
        <v/>
      </c>
      <c r="K230" s="137" t="str">
        <f>IF(G230,Simulación!$F$17+Simulación!$F$18*I230+Simulación!$F$19*I230^2+Simulación!$F$20*I230^3,"")</f>
        <v/>
      </c>
      <c r="L230" s="144" t="str">
        <f>IF(G230,'!I'!T230*Simulación!$I$30,"")</f>
        <v/>
      </c>
      <c r="N230" s="11">
        <f t="shared" ca="1" si="35"/>
        <v>0.73497551239087144</v>
      </c>
      <c r="O230" s="11">
        <f t="shared" ca="1" si="35"/>
        <v>0.41353794720396686</v>
      </c>
      <c r="P230" s="11">
        <f t="shared" ca="1" si="28"/>
        <v>4.6179873405911112</v>
      </c>
      <c r="Q230" s="11">
        <f t="shared" ca="1" si="29"/>
        <v>0.76696926482199945</v>
      </c>
      <c r="R230" s="12">
        <f t="shared" ca="1" si="30"/>
        <v>-8.2551178692329599E-2</v>
      </c>
      <c r="S230" s="12">
        <f t="shared" ca="1" si="31"/>
        <v>-0.87186843486761612</v>
      </c>
      <c r="T230" s="4">
        <f t="shared" ca="1" si="32"/>
        <v>-1.9466633075586281E-2</v>
      </c>
      <c r="U230" s="4">
        <f t="shared" ca="1" si="33"/>
        <v>-1.3060766143513756</v>
      </c>
    </row>
    <row r="231" spans="7:21" x14ac:dyDescent="0.25">
      <c r="G231">
        <f>IF(H231&lt;=Simulación!$F$27,1,0)</f>
        <v>0</v>
      </c>
      <c r="H231">
        <v>227</v>
      </c>
      <c r="I231" t="str">
        <f ca="1">IF(G231,IF(Simulación!$F$9,RANDBETWEEN(Simulación!$F$7,Simulación!$F$8),I230+Simulación!$H$9),"")</f>
        <v/>
      </c>
      <c r="J231" s="2" t="str">
        <f>IF(G231,ROUND(K231+L231,Simulación!$I$27),"")</f>
        <v/>
      </c>
      <c r="K231" s="137" t="str">
        <f>IF(G231,Simulación!$F$17+Simulación!$F$18*I231+Simulación!$F$19*I231^2+Simulación!$F$20*I231^3,"")</f>
        <v/>
      </c>
      <c r="L231" s="144" t="str">
        <f>IF(G231,'!I'!T231*Simulación!$I$30,"")</f>
        <v/>
      </c>
      <c r="N231" s="11">
        <f t="shared" ca="1" si="35"/>
        <v>0.85916202836284183</v>
      </c>
      <c r="O231" s="11">
        <f t="shared" ca="1" si="35"/>
        <v>0.69674398581494457</v>
      </c>
      <c r="P231" s="11">
        <f t="shared" ca="1" si="28"/>
        <v>5.3982742330960187</v>
      </c>
      <c r="Q231" s="11">
        <f t="shared" ca="1" si="29"/>
        <v>0.3138535427209721</v>
      </c>
      <c r="R231" s="12">
        <f t="shared" ca="1" si="30"/>
        <v>0.35482400830711169</v>
      </c>
      <c r="S231" s="12">
        <f t="shared" ca="1" si="31"/>
        <v>-0.43353600294536887</v>
      </c>
      <c r="T231" s="4">
        <f t="shared" ca="1" si="32"/>
        <v>0.66487922003003008</v>
      </c>
      <c r="U231" s="4">
        <f t="shared" ca="1" si="33"/>
        <v>-0.60079465133838028</v>
      </c>
    </row>
    <row r="232" spans="7:21" x14ac:dyDescent="0.25">
      <c r="G232">
        <f>IF(H232&lt;=Simulación!$F$27,1,0)</f>
        <v>0</v>
      </c>
      <c r="H232">
        <v>228</v>
      </c>
      <c r="I232" t="str">
        <f ca="1">IF(G232,IF(Simulación!$F$9,RANDBETWEEN(Simulación!$F$7,Simulación!$F$8),I231+Simulación!$H$9),"")</f>
        <v/>
      </c>
      <c r="J232" s="2" t="str">
        <f>IF(G232,ROUND(K232+L232,Simulación!$I$27),"")</f>
        <v/>
      </c>
      <c r="K232" s="137" t="str">
        <f>IF(G232,Simulación!$F$17+Simulación!$F$18*I232+Simulación!$F$19*I232^2+Simulación!$F$20*I232^3,"")</f>
        <v/>
      </c>
      <c r="L232" s="144" t="str">
        <f>IF(G232,'!I'!T232*Simulación!$I$30,"")</f>
        <v/>
      </c>
      <c r="N232" s="11">
        <f t="shared" ca="1" si="35"/>
        <v>0.84669221217488833</v>
      </c>
      <c r="O232" s="11">
        <f t="shared" ca="1" si="35"/>
        <v>0.77780298570283513</v>
      </c>
      <c r="P232" s="11">
        <f t="shared" ca="1" si="28"/>
        <v>5.3199240672406392</v>
      </c>
      <c r="Q232" s="11">
        <f t="shared" ca="1" si="29"/>
        <v>0.21826078817352551</v>
      </c>
      <c r="R232" s="12">
        <f t="shared" ca="1" si="30"/>
        <v>0.26668975685306678</v>
      </c>
      <c r="S232" s="12">
        <f t="shared" ca="1" si="31"/>
        <v>-0.38358488208371511</v>
      </c>
      <c r="T232" s="4">
        <f t="shared" ca="1" si="32"/>
        <v>0.52697859994016583</v>
      </c>
      <c r="U232" s="4">
        <f t="shared" ca="1" si="33"/>
        <v>-0.52042271896387671</v>
      </c>
    </row>
    <row r="233" spans="7:21" x14ac:dyDescent="0.25">
      <c r="G233">
        <f>IF(H233&lt;=Simulación!$F$27,1,0)</f>
        <v>0</v>
      </c>
      <c r="H233">
        <v>229</v>
      </c>
      <c r="I233" t="str">
        <f ca="1">IF(G233,IF(Simulación!$F$9,RANDBETWEEN(Simulación!$F$7,Simulación!$F$8),I232+Simulación!$H$9),"")</f>
        <v/>
      </c>
      <c r="J233" s="2" t="str">
        <f>IF(G233,ROUND(K233+L233,Simulación!$I$27),"")</f>
        <v/>
      </c>
      <c r="K233" s="137" t="str">
        <f>IF(G233,Simulación!$F$17+Simulación!$F$18*I233+Simulación!$F$19*I233^2+Simulación!$F$20*I233^3,"")</f>
        <v/>
      </c>
      <c r="L233" s="144" t="str">
        <f>IF(G233,'!I'!T233*Simulación!$I$30,"")</f>
        <v/>
      </c>
      <c r="N233" s="11">
        <f t="shared" ca="1" si="35"/>
        <v>0.63724603410160285</v>
      </c>
      <c r="O233" s="11">
        <f t="shared" ca="1" si="35"/>
        <v>0.98119765219577648</v>
      </c>
      <c r="P233" s="11">
        <f t="shared" ca="1" si="28"/>
        <v>4.003934918525653</v>
      </c>
      <c r="Q233" s="11">
        <f t="shared" ca="1" si="29"/>
        <v>1.6486999283604555E-2</v>
      </c>
      <c r="R233" s="12">
        <f t="shared" ca="1" si="30"/>
        <v>-8.3545935600258109E-2</v>
      </c>
      <c r="S233" s="12">
        <f t="shared" ca="1" si="31"/>
        <v>-9.7504235437657169E-2</v>
      </c>
      <c r="T233" s="4">
        <f t="shared" ca="1" si="32"/>
        <v>-2.1023094861768746E-2</v>
      </c>
      <c r="U233" s="4">
        <f t="shared" ca="1" si="33"/>
        <v>-6.0115642981078105E-2</v>
      </c>
    </row>
    <row r="234" spans="7:21" x14ac:dyDescent="0.25">
      <c r="G234">
        <f>IF(H234&lt;=Simulación!$F$27,1,0)</f>
        <v>0</v>
      </c>
      <c r="H234">
        <v>230</v>
      </c>
      <c r="I234" t="str">
        <f ca="1">IF(G234,IF(Simulación!$F$9,RANDBETWEEN(Simulación!$F$7,Simulación!$F$8),I233+Simulación!$H$9),"")</f>
        <v/>
      </c>
      <c r="J234" s="2" t="str">
        <f>IF(G234,ROUND(K234+L234,Simulación!$I$27),"")</f>
        <v/>
      </c>
      <c r="K234" s="137" t="str">
        <f>IF(G234,Simulación!$F$17+Simulación!$F$18*I234+Simulación!$F$19*I234^2+Simulación!$F$20*I234^3,"")</f>
        <v/>
      </c>
      <c r="L234" s="144" t="str">
        <f>IF(G234,'!I'!T234*Simulación!$I$30,"")</f>
        <v/>
      </c>
      <c r="N234" s="11">
        <f t="shared" ca="1" si="35"/>
        <v>0.65234043677430364</v>
      </c>
      <c r="O234" s="11">
        <f t="shared" ca="1" si="35"/>
        <v>0.34713118032744672</v>
      </c>
      <c r="P234" s="11">
        <f t="shared" ca="1" si="28"/>
        <v>4.0987758476194189</v>
      </c>
      <c r="Q234" s="11">
        <f t="shared" ca="1" si="29"/>
        <v>0.91901274997800586</v>
      </c>
      <c r="R234" s="12">
        <f t="shared" ca="1" si="30"/>
        <v>-0.55201571817458339</v>
      </c>
      <c r="S234" s="12">
        <f t="shared" ca="1" si="31"/>
        <v>-0.7837674379981634</v>
      </c>
      <c r="T234" s="4">
        <f t="shared" ca="1" si="32"/>
        <v>-0.75402158800774322</v>
      </c>
      <c r="U234" s="4">
        <f t="shared" ca="1" si="33"/>
        <v>-1.1643210893426506</v>
      </c>
    </row>
    <row r="235" spans="7:21" x14ac:dyDescent="0.25">
      <c r="G235">
        <f>IF(H235&lt;=Simulación!$F$27,1,0)</f>
        <v>0</v>
      </c>
      <c r="H235">
        <v>231</v>
      </c>
      <c r="I235" t="str">
        <f ca="1">IF(G235,IF(Simulación!$F$9,RANDBETWEEN(Simulación!$F$7,Simulación!$F$8),I234+Simulación!$H$9),"")</f>
        <v/>
      </c>
      <c r="J235" s="2" t="str">
        <f>IF(G235,ROUND(K235+L235,Simulación!$I$27),"")</f>
        <v/>
      </c>
      <c r="K235" s="137" t="str">
        <f>IF(G235,Simulación!$F$17+Simulación!$F$18*I235+Simulación!$F$19*I235^2+Simulación!$F$20*I235^3,"")</f>
        <v/>
      </c>
      <c r="L235" s="144" t="str">
        <f>IF(G235,'!I'!T235*Simulación!$I$30,"")</f>
        <v/>
      </c>
      <c r="N235" s="11">
        <f t="shared" ca="1" si="35"/>
        <v>0.56746154172144314</v>
      </c>
      <c r="O235" s="11">
        <f t="shared" ca="1" si="35"/>
        <v>0.69327475290652785</v>
      </c>
      <c r="P235" s="11">
        <f t="shared" ca="1" si="28"/>
        <v>3.5654660213336471</v>
      </c>
      <c r="Q235" s="11">
        <f t="shared" ca="1" si="29"/>
        <v>0.31818923056460197</v>
      </c>
      <c r="R235" s="12">
        <f t="shared" ca="1" si="30"/>
        <v>-0.51416284762707831</v>
      </c>
      <c r="S235" s="12">
        <f t="shared" ca="1" si="31"/>
        <v>-0.23200387213280671</v>
      </c>
      <c r="T235" s="4">
        <f t="shared" ca="1" si="32"/>
        <v>-0.69479450847210888</v>
      </c>
      <c r="U235" s="4">
        <f t="shared" ca="1" si="33"/>
        <v>-0.27652711720600232</v>
      </c>
    </row>
    <row r="236" spans="7:21" x14ac:dyDescent="0.25">
      <c r="G236">
        <f>IF(H236&lt;=Simulación!$F$27,1,0)</f>
        <v>0</v>
      </c>
      <c r="H236">
        <v>232</v>
      </c>
      <c r="I236" t="str">
        <f ca="1">IF(G236,IF(Simulación!$F$9,RANDBETWEEN(Simulación!$F$7,Simulación!$F$8),I235+Simulación!$H$9),"")</f>
        <v/>
      </c>
      <c r="J236" s="2" t="str">
        <f>IF(G236,ROUND(K236+L236,Simulación!$I$27),"")</f>
        <v/>
      </c>
      <c r="K236" s="137" t="str">
        <f>IF(G236,Simulación!$F$17+Simulación!$F$18*I236+Simulación!$F$19*I236^2+Simulación!$F$20*I236^3,"")</f>
        <v/>
      </c>
      <c r="L236" s="144" t="str">
        <f>IF(G236,'!I'!T236*Simulación!$I$30,"")</f>
        <v/>
      </c>
      <c r="N236" s="11">
        <f t="shared" ca="1" si="35"/>
        <v>0.56107971942642221</v>
      </c>
      <c r="O236" s="11">
        <f t="shared" ca="1" si="35"/>
        <v>0.5833865356146235</v>
      </c>
      <c r="P236" s="11">
        <f t="shared" ca="1" si="28"/>
        <v>3.5253678492565408</v>
      </c>
      <c r="Q236" s="11">
        <f t="shared" ca="1" si="29"/>
        <v>0.46808719696868223</v>
      </c>
      <c r="R236" s="12">
        <f t="shared" ca="1" si="30"/>
        <v>-0.63440097368135273</v>
      </c>
      <c r="S236" s="12">
        <f t="shared" ca="1" si="31"/>
        <v>-0.25616908783230241</v>
      </c>
      <c r="T236" s="4">
        <f t="shared" ca="1" si="32"/>
        <v>-0.8829269526442064</v>
      </c>
      <c r="U236" s="4">
        <f t="shared" ca="1" si="33"/>
        <v>-0.31540922932905868</v>
      </c>
    </row>
    <row r="237" spans="7:21" x14ac:dyDescent="0.25">
      <c r="G237">
        <f>IF(H237&lt;=Simulación!$F$27,1,0)</f>
        <v>0</v>
      </c>
      <c r="H237">
        <v>233</v>
      </c>
      <c r="I237" t="str">
        <f ca="1">IF(G237,IF(Simulación!$F$9,RANDBETWEEN(Simulación!$F$7,Simulación!$F$8),I236+Simulación!$H$9),"")</f>
        <v/>
      </c>
      <c r="J237" s="2" t="str">
        <f>IF(G237,ROUND(K237+L237,Simulación!$I$27),"")</f>
        <v/>
      </c>
      <c r="K237" s="137" t="str">
        <f>IF(G237,Simulación!$F$17+Simulación!$F$18*I237+Simulación!$F$19*I237^2+Simulación!$F$20*I237^3,"")</f>
        <v/>
      </c>
      <c r="L237" s="144" t="str">
        <f>IF(G237,'!I'!T237*Simulación!$I$30,"")</f>
        <v/>
      </c>
      <c r="N237" s="11">
        <f t="shared" ca="1" si="35"/>
        <v>0.50517843911480653</v>
      </c>
      <c r="O237" s="11">
        <f t="shared" ca="1" si="35"/>
        <v>0.25433360167990204</v>
      </c>
      <c r="P237" s="11">
        <f t="shared" ca="1" si="28"/>
        <v>3.1741297461500695</v>
      </c>
      <c r="Q237" s="11">
        <f t="shared" ca="1" si="29"/>
        <v>1.1891925170836462</v>
      </c>
      <c r="R237" s="12">
        <f t="shared" ca="1" si="30"/>
        <v>-1.0899238541727576</v>
      </c>
      <c r="S237" s="12">
        <f t="shared" ca="1" si="31"/>
        <v>-3.5475473060235858E-2</v>
      </c>
      <c r="T237" s="4">
        <f t="shared" ca="1" si="32"/>
        <v>-1.5956678751406086</v>
      </c>
      <c r="U237" s="4">
        <f t="shared" ca="1" si="33"/>
        <v>3.9689354566022038E-2</v>
      </c>
    </row>
    <row r="238" spans="7:21" x14ac:dyDescent="0.25">
      <c r="G238">
        <f>IF(H238&lt;=Simulación!$F$27,1,0)</f>
        <v>0</v>
      </c>
      <c r="H238">
        <v>234</v>
      </c>
      <c r="I238" t="str">
        <f ca="1">IF(G238,IF(Simulación!$F$9,RANDBETWEEN(Simulación!$F$7,Simulación!$F$8),I237+Simulación!$H$9),"")</f>
        <v/>
      </c>
      <c r="J238" s="2" t="str">
        <f>IF(G238,ROUND(K238+L238,Simulación!$I$27),"")</f>
        <v/>
      </c>
      <c r="K238" s="137" t="str">
        <f>IF(G238,Simulación!$F$17+Simulación!$F$18*I238+Simulación!$F$19*I238^2+Simulación!$F$20*I238^3,"")</f>
        <v/>
      </c>
      <c r="L238" s="144" t="str">
        <f>IF(G238,'!I'!T238*Simulación!$I$30,"")</f>
        <v/>
      </c>
      <c r="N238" s="11">
        <f t="shared" ca="1" si="35"/>
        <v>0.55636617502948438</v>
      </c>
      <c r="O238" s="11">
        <f t="shared" ca="1" si="35"/>
        <v>0.64606613637699251</v>
      </c>
      <c r="P238" s="11">
        <f t="shared" ca="1" si="28"/>
        <v>3.4957517763569621</v>
      </c>
      <c r="Q238" s="11">
        <f t="shared" ca="1" si="29"/>
        <v>0.37944604390644904</v>
      </c>
      <c r="R238" s="12">
        <f t="shared" ca="1" si="30"/>
        <v>-0.57776249811990954</v>
      </c>
      <c r="S238" s="12">
        <f t="shared" ca="1" si="31"/>
        <v>-0.21362710425573481</v>
      </c>
      <c r="T238" s="4">
        <f t="shared" ca="1" si="32"/>
        <v>-0.79430668558560213</v>
      </c>
      <c r="U238" s="4">
        <f t="shared" ca="1" si="33"/>
        <v>-0.24695868471439411</v>
      </c>
    </row>
    <row r="239" spans="7:21" x14ac:dyDescent="0.25">
      <c r="G239">
        <f>IF(H239&lt;=Simulación!$F$27,1,0)</f>
        <v>0</v>
      </c>
      <c r="H239">
        <v>235</v>
      </c>
      <c r="I239" t="str">
        <f ca="1">IF(G239,IF(Simulación!$F$9,RANDBETWEEN(Simulación!$F$7,Simulación!$F$8),I238+Simulación!$H$9),"")</f>
        <v/>
      </c>
      <c r="J239" s="2" t="str">
        <f>IF(G239,ROUND(K239+L239,Simulación!$I$27),"")</f>
        <v/>
      </c>
      <c r="K239" s="137" t="str">
        <f>IF(G239,Simulación!$F$17+Simulación!$F$18*I239+Simulación!$F$19*I239^2+Simulación!$F$20*I239^3,"")</f>
        <v/>
      </c>
      <c r="L239" s="144" t="str">
        <f>IF(G239,'!I'!T239*Simulación!$I$30,"")</f>
        <v/>
      </c>
      <c r="N239" s="11">
        <f t="shared" ca="1" si="35"/>
        <v>0.14512030745330284</v>
      </c>
      <c r="O239" s="11">
        <f t="shared" ca="1" si="35"/>
        <v>0.29635758848421645</v>
      </c>
      <c r="P239" s="11">
        <f t="shared" ca="1" si="28"/>
        <v>0.91181778356397658</v>
      </c>
      <c r="Q239" s="11">
        <f t="shared" ca="1" si="29"/>
        <v>1.0563678956174167</v>
      </c>
      <c r="R239" s="12">
        <f t="shared" ca="1" si="30"/>
        <v>0.62933032312591219</v>
      </c>
      <c r="S239" s="12">
        <f t="shared" ca="1" si="31"/>
        <v>0.81259537287118</v>
      </c>
      <c r="T239" s="4">
        <f t="shared" ca="1" si="32"/>
        <v>1.094389772483457</v>
      </c>
      <c r="U239" s="4">
        <f t="shared" ca="1" si="33"/>
        <v>1.4042451743797346</v>
      </c>
    </row>
    <row r="240" spans="7:21" x14ac:dyDescent="0.25">
      <c r="G240">
        <f>IF(H240&lt;=Simulación!$F$27,1,0)</f>
        <v>0</v>
      </c>
      <c r="H240">
        <v>236</v>
      </c>
      <c r="I240" t="str">
        <f ca="1">IF(G240,IF(Simulación!$F$9,RANDBETWEEN(Simulación!$F$7,Simulación!$F$8),I239+Simulación!$H$9),"")</f>
        <v/>
      </c>
      <c r="J240" s="2" t="str">
        <f>IF(G240,ROUND(K240+L240,Simulación!$I$27),"")</f>
        <v/>
      </c>
      <c r="K240" s="137" t="str">
        <f>IF(G240,Simulación!$F$17+Simulación!$F$18*I240+Simulación!$F$19*I240^2+Simulación!$F$20*I240^3,"")</f>
        <v/>
      </c>
      <c r="L240" s="144" t="str">
        <f>IF(G240,'!I'!T240*Simulación!$I$30,"")</f>
        <v/>
      </c>
      <c r="N240" s="11">
        <f t="shared" ca="1" si="35"/>
        <v>0.76185662197170601</v>
      </c>
      <c r="O240" s="11">
        <f t="shared" ca="1" si="35"/>
        <v>0.92676771561569815</v>
      </c>
      <c r="P240" s="11">
        <f t="shared" ca="1" si="28"/>
        <v>4.7868863333500951</v>
      </c>
      <c r="Q240" s="11">
        <f t="shared" ca="1" si="29"/>
        <v>6.605820693754641E-2</v>
      </c>
      <c r="R240" s="12">
        <f t="shared" ca="1" si="30"/>
        <v>1.9129448343980639E-2</v>
      </c>
      <c r="S240" s="12">
        <f t="shared" ca="1" si="31"/>
        <v>-0.2563050353457797</v>
      </c>
      <c r="T240" s="4">
        <f t="shared" ca="1" si="32"/>
        <v>0.13962953314924034</v>
      </c>
      <c r="U240" s="4">
        <f t="shared" ca="1" si="33"/>
        <v>-0.31562797045380619</v>
      </c>
    </row>
    <row r="241" spans="7:21" x14ac:dyDescent="0.25">
      <c r="G241">
        <f>IF(H241&lt;=Simulación!$F$27,1,0)</f>
        <v>0</v>
      </c>
      <c r="H241">
        <v>237</v>
      </c>
      <c r="I241" t="str">
        <f ca="1">IF(G241,IF(Simulación!$F$9,RANDBETWEEN(Simulación!$F$7,Simulación!$F$8),I240+Simulación!$H$9),"")</f>
        <v/>
      </c>
      <c r="J241" s="2" t="str">
        <f>IF(G241,ROUND(K241+L241,Simulación!$I$27),"")</f>
        <v/>
      </c>
      <c r="K241" s="137" t="str">
        <f>IF(G241,Simulación!$F$17+Simulación!$F$18*I241+Simulación!$F$19*I241^2+Simulación!$F$20*I241^3,"")</f>
        <v/>
      </c>
      <c r="L241" s="144" t="str">
        <f>IF(G241,'!I'!T241*Simulación!$I$30,"")</f>
        <v/>
      </c>
      <c r="N241" s="11">
        <f t="shared" ca="1" si="35"/>
        <v>5.151643256543692E-2</v>
      </c>
      <c r="O241" s="11">
        <f t="shared" ca="1" si="35"/>
        <v>0.40484177850042213</v>
      </c>
      <c r="P241" s="11">
        <f t="shared" ca="1" si="28"/>
        <v>0.32368729217346121</v>
      </c>
      <c r="Q241" s="11">
        <f t="shared" ca="1" si="29"/>
        <v>0.78542935184268914</v>
      </c>
      <c r="R241" s="12">
        <f t="shared" ca="1" si="30"/>
        <v>0.84022101832711671</v>
      </c>
      <c r="S241" s="12">
        <f t="shared" ca="1" si="31"/>
        <v>0.2818829406048407</v>
      </c>
      <c r="T241" s="4">
        <f t="shared" ca="1" si="32"/>
        <v>1.4243631614852643</v>
      </c>
      <c r="U241" s="4">
        <f t="shared" ca="1" si="33"/>
        <v>0.55032272017584427</v>
      </c>
    </row>
    <row r="242" spans="7:21" x14ac:dyDescent="0.25">
      <c r="G242">
        <f>IF(H242&lt;=Simulación!$F$27,1,0)</f>
        <v>0</v>
      </c>
      <c r="H242">
        <v>238</v>
      </c>
      <c r="I242" t="str">
        <f ca="1">IF(G242,IF(Simulación!$F$9,RANDBETWEEN(Simulación!$F$7,Simulación!$F$8),I241+Simulación!$H$9),"")</f>
        <v/>
      </c>
      <c r="J242" s="2" t="str">
        <f>IF(G242,ROUND(K242+L242,Simulación!$I$27),"")</f>
        <v/>
      </c>
      <c r="K242" s="137" t="str">
        <f>IF(G242,Simulación!$F$17+Simulación!$F$18*I242+Simulación!$F$19*I242^2+Simulación!$F$20*I242^3,"")</f>
        <v/>
      </c>
      <c r="L242" s="144" t="str">
        <f>IF(G242,'!I'!T242*Simulación!$I$30,"")</f>
        <v/>
      </c>
      <c r="N242" s="11">
        <f t="shared" ca="1" si="35"/>
        <v>0.99014223036964022</v>
      </c>
      <c r="O242" s="11">
        <f t="shared" ca="1" si="35"/>
        <v>0.51996733431172004</v>
      </c>
      <c r="P242" s="11">
        <f t="shared" ca="1" si="28"/>
        <v>6.2212471138765482</v>
      </c>
      <c r="Q242" s="11">
        <f t="shared" ca="1" si="29"/>
        <v>0.56804787801415302</v>
      </c>
      <c r="R242" s="12">
        <f t="shared" ca="1" si="30"/>
        <v>0.75224426794826349</v>
      </c>
      <c r="S242" s="12">
        <f t="shared" ca="1" si="31"/>
        <v>-4.6652324198631384E-2</v>
      </c>
      <c r="T242" s="4">
        <f t="shared" ca="1" si="32"/>
        <v>1.2867089778894465</v>
      </c>
      <c r="U242" s="4">
        <f t="shared" ca="1" si="33"/>
        <v>2.1705671550319681E-2</v>
      </c>
    </row>
    <row r="243" spans="7:21" x14ac:dyDescent="0.25">
      <c r="G243">
        <f>IF(H243&lt;=Simulación!$F$27,1,0)</f>
        <v>0</v>
      </c>
      <c r="H243">
        <v>239</v>
      </c>
      <c r="I243" t="str">
        <f ca="1">IF(G243,IF(Simulación!$F$9,RANDBETWEEN(Simulación!$F$7,Simulación!$F$8),I242+Simulación!$H$9),"")</f>
        <v/>
      </c>
      <c r="J243" s="2" t="str">
        <f>IF(G243,ROUND(K243+L243,Simulación!$I$27),"")</f>
        <v/>
      </c>
      <c r="K243" s="137" t="str">
        <f>IF(G243,Simulación!$F$17+Simulación!$F$18*I243+Simulación!$F$19*I243^2+Simulación!$F$20*I243^3,"")</f>
        <v/>
      </c>
      <c r="L243" s="144" t="str">
        <f>IF(G243,'!I'!T243*Simulación!$I$30,"")</f>
        <v/>
      </c>
      <c r="N243" s="11">
        <f t="shared" ca="1" si="35"/>
        <v>0.89363217585846444</v>
      </c>
      <c r="O243" s="11">
        <f t="shared" ca="1" si="35"/>
        <v>0.22497760932695132</v>
      </c>
      <c r="P243" s="11">
        <f t="shared" ca="1" si="28"/>
        <v>5.6148565573768279</v>
      </c>
      <c r="Q243" s="11">
        <f t="shared" ca="1" si="29"/>
        <v>1.2957214049295245</v>
      </c>
      <c r="R243" s="12">
        <f t="shared" ca="1" si="30"/>
        <v>0.89340241858338276</v>
      </c>
      <c r="S243" s="12">
        <f t="shared" ca="1" si="31"/>
        <v>-0.70537473969436049</v>
      </c>
      <c r="T243" s="4">
        <f t="shared" ca="1" si="32"/>
        <v>1.5075742621821406</v>
      </c>
      <c r="U243" s="4">
        <f t="shared" ca="1" si="33"/>
        <v>-1.0381863292403022</v>
      </c>
    </row>
    <row r="244" spans="7:21" x14ac:dyDescent="0.25">
      <c r="G244">
        <f>IF(H244&lt;=Simulación!$F$27,1,0)</f>
        <v>0</v>
      </c>
      <c r="H244">
        <v>240</v>
      </c>
      <c r="I244" t="str">
        <f ca="1">IF(G244,IF(Simulación!$F$9,RANDBETWEEN(Simulación!$F$7,Simulación!$F$8),I243+Simulación!$H$9),"")</f>
        <v/>
      </c>
      <c r="J244" s="2" t="str">
        <f>IF(G244,ROUND(K244+L244,Simulación!$I$27),"")</f>
        <v/>
      </c>
      <c r="K244" s="137" t="str">
        <f>IF(G244,Simulación!$F$17+Simulación!$F$18*I244+Simulación!$F$19*I244^2+Simulación!$F$20*I244^3,"")</f>
        <v/>
      </c>
      <c r="L244" s="144" t="str">
        <f>IF(G244,'!I'!T244*Simulación!$I$30,"")</f>
        <v/>
      </c>
      <c r="N244" s="11">
        <f t="shared" ca="1" si="35"/>
        <v>0.5620673396459277</v>
      </c>
      <c r="O244" s="11">
        <f t="shared" ca="1" si="35"/>
        <v>0.31395555564855815</v>
      </c>
      <c r="P244" s="11">
        <f t="shared" ca="1" si="28"/>
        <v>3.5315732501088108</v>
      </c>
      <c r="Q244" s="11">
        <f t="shared" ca="1" si="29"/>
        <v>1.0062636548263999</v>
      </c>
      <c r="R244" s="12">
        <f t="shared" ca="1" si="30"/>
        <v>-0.9278085935147754</v>
      </c>
      <c r="S244" s="12">
        <f t="shared" ca="1" si="31"/>
        <v>-0.38135923828659796</v>
      </c>
      <c r="T244" s="4">
        <f t="shared" ca="1" si="32"/>
        <v>-1.342011724416704</v>
      </c>
      <c r="U244" s="4">
        <f t="shared" ca="1" si="33"/>
        <v>-0.51684163230023483</v>
      </c>
    </row>
    <row r="245" spans="7:21" x14ac:dyDescent="0.25">
      <c r="G245">
        <f>IF(H245&lt;=Simulación!$F$27,1,0)</f>
        <v>0</v>
      </c>
      <c r="H245">
        <v>241</v>
      </c>
      <c r="I245" t="str">
        <f ca="1">IF(G245,IF(Simulación!$F$9,RANDBETWEEN(Simulación!$F$7,Simulación!$F$8),I244+Simulación!$H$9),"")</f>
        <v/>
      </c>
      <c r="J245" s="2" t="str">
        <f>IF(G245,ROUND(K245+L245,Simulación!$I$27),"")</f>
        <v/>
      </c>
      <c r="K245" s="137" t="str">
        <f>IF(G245,Simulación!$F$17+Simulación!$F$18*I245+Simulación!$F$19*I245^2+Simulación!$F$20*I245^3,"")</f>
        <v/>
      </c>
      <c r="L245" s="144" t="str">
        <f>IF(G245,'!I'!T245*Simulación!$I$30,"")</f>
        <v/>
      </c>
      <c r="N245" s="11">
        <f t="shared" ref="N245:O264" ca="1" si="36">RAND()</f>
        <v>0.6806128584803377</v>
      </c>
      <c r="O245" s="11">
        <f t="shared" ca="1" si="36"/>
        <v>0.44545051150845116</v>
      </c>
      <c r="P245" s="11">
        <f t="shared" ca="1" si="28"/>
        <v>4.2764167122811569</v>
      </c>
      <c r="Q245" s="11">
        <f t="shared" ca="1" si="29"/>
        <v>0.70240107606067903</v>
      </c>
      <c r="R245" s="12">
        <f t="shared" ca="1" si="30"/>
        <v>-0.35392020668326463</v>
      </c>
      <c r="S245" s="12">
        <f t="shared" ca="1" si="31"/>
        <v>-0.75969833707989265</v>
      </c>
      <c r="T245" s="4">
        <f t="shared" ca="1" si="32"/>
        <v>-0.44406838115585756</v>
      </c>
      <c r="U245" s="4">
        <f t="shared" ca="1" si="33"/>
        <v>-1.1255936270165066</v>
      </c>
    </row>
    <row r="246" spans="7:21" x14ac:dyDescent="0.25">
      <c r="G246">
        <f>IF(H246&lt;=Simulación!$F$27,1,0)</f>
        <v>0</v>
      </c>
      <c r="H246">
        <v>242</v>
      </c>
      <c r="I246" t="str">
        <f ca="1">IF(G246,IF(Simulación!$F$9,RANDBETWEEN(Simulación!$F$7,Simulación!$F$8),I245+Simulación!$H$9),"")</f>
        <v/>
      </c>
      <c r="J246" s="2" t="str">
        <f>IF(G246,ROUND(K246+L246,Simulación!$I$27),"")</f>
        <v/>
      </c>
      <c r="K246" s="137" t="str">
        <f>IF(G246,Simulación!$F$17+Simulación!$F$18*I246+Simulación!$F$19*I246^2+Simulación!$F$20*I246^3,"")</f>
        <v/>
      </c>
      <c r="L246" s="144" t="str">
        <f>IF(G246,'!I'!T246*Simulación!$I$30,"")</f>
        <v/>
      </c>
      <c r="N246" s="11">
        <f t="shared" ca="1" si="36"/>
        <v>0.77193815116504128</v>
      </c>
      <c r="O246" s="11">
        <f t="shared" ca="1" si="36"/>
        <v>0.83195289054708554</v>
      </c>
      <c r="P246" s="11">
        <f t="shared" ca="1" si="28"/>
        <v>4.850230449451562</v>
      </c>
      <c r="Q246" s="11">
        <f t="shared" ca="1" si="29"/>
        <v>0.15980253000194838</v>
      </c>
      <c r="R246" s="12">
        <f t="shared" ca="1" si="30"/>
        <v>5.4928224473548289E-2</v>
      </c>
      <c r="S246" s="12">
        <f t="shared" ca="1" si="31"/>
        <v>-0.3959613872060404</v>
      </c>
      <c r="T246" s="4">
        <f t="shared" ca="1" si="32"/>
        <v>0.19564264207431806</v>
      </c>
      <c r="U246" s="4">
        <f t="shared" ca="1" si="33"/>
        <v>-0.54033665914310203</v>
      </c>
    </row>
    <row r="247" spans="7:21" x14ac:dyDescent="0.25">
      <c r="G247">
        <f>IF(H247&lt;=Simulación!$F$27,1,0)</f>
        <v>0</v>
      </c>
      <c r="H247">
        <v>243</v>
      </c>
      <c r="I247" t="str">
        <f ca="1">IF(G247,IF(Simulación!$F$9,RANDBETWEEN(Simulación!$F$7,Simulación!$F$8),I246+Simulación!$H$9),"")</f>
        <v/>
      </c>
      <c r="J247" s="2" t="str">
        <f>IF(G247,ROUND(K247+L247,Simulación!$I$27),"")</f>
        <v/>
      </c>
      <c r="K247" s="137" t="str">
        <f>IF(G247,Simulación!$F$17+Simulación!$F$18*I247+Simulación!$F$19*I247^2+Simulación!$F$20*I247^3,"")</f>
        <v/>
      </c>
      <c r="L247" s="144" t="str">
        <f>IF(G247,'!I'!T247*Simulación!$I$30,"")</f>
        <v/>
      </c>
      <c r="N247" s="11">
        <f t="shared" ca="1" si="36"/>
        <v>9.6882743890084E-2</v>
      </c>
      <c r="O247" s="11">
        <f t="shared" ca="1" si="36"/>
        <v>0.19329383989501558</v>
      </c>
      <c r="P247" s="11">
        <f t="shared" ca="1" si="28"/>
        <v>0.60873223292941858</v>
      </c>
      <c r="Q247" s="11">
        <f t="shared" ca="1" si="29"/>
        <v>1.4275639726695566</v>
      </c>
      <c r="R247" s="12">
        <f t="shared" ca="1" si="30"/>
        <v>0.98018821607014506</v>
      </c>
      <c r="S247" s="12">
        <f t="shared" ca="1" si="31"/>
        <v>0.68322399968588887</v>
      </c>
      <c r="T247" s="4">
        <f t="shared" ca="1" si="32"/>
        <v>1.6433650029097473</v>
      </c>
      <c r="U247" s="4">
        <f t="shared" ca="1" si="33"/>
        <v>1.1960851355761402</v>
      </c>
    </row>
    <row r="248" spans="7:21" x14ac:dyDescent="0.25">
      <c r="G248">
        <f>IF(H248&lt;=Simulación!$F$27,1,0)</f>
        <v>0</v>
      </c>
      <c r="H248">
        <v>244</v>
      </c>
      <c r="I248" t="str">
        <f ca="1">IF(G248,IF(Simulación!$F$9,RANDBETWEEN(Simulación!$F$7,Simulación!$F$8),I247+Simulación!$H$9),"")</f>
        <v/>
      </c>
      <c r="J248" s="2" t="str">
        <f>IF(G248,ROUND(K248+L248,Simulación!$I$27),"")</f>
        <v/>
      </c>
      <c r="K248" s="137" t="str">
        <f>IF(G248,Simulación!$F$17+Simulación!$F$18*I248+Simulación!$F$19*I248^2+Simulación!$F$20*I248^3,"")</f>
        <v/>
      </c>
      <c r="L248" s="144" t="str">
        <f>IF(G248,'!I'!T248*Simulación!$I$30,"")</f>
        <v/>
      </c>
      <c r="N248" s="11">
        <f t="shared" ca="1" si="36"/>
        <v>0.36356229291877407</v>
      </c>
      <c r="O248" s="11">
        <f t="shared" ca="1" si="36"/>
        <v>0.95824895926874709</v>
      </c>
      <c r="P248" s="11">
        <f t="shared" ca="1" si="28"/>
        <v>2.2843292571117622</v>
      </c>
      <c r="Q248" s="11">
        <f t="shared" ca="1" si="29"/>
        <v>3.7043287500386643E-2</v>
      </c>
      <c r="R248" s="12">
        <f t="shared" ca="1" si="30"/>
        <v>-0.1259709319240441</v>
      </c>
      <c r="S248" s="12">
        <f t="shared" ca="1" si="31"/>
        <v>0.14551498826778803</v>
      </c>
      <c r="T248" s="4">
        <f t="shared" ca="1" si="32"/>
        <v>-8.7404021730034476E-2</v>
      </c>
      <c r="U248" s="4">
        <f t="shared" ca="1" si="33"/>
        <v>0.33090510443026916</v>
      </c>
    </row>
    <row r="249" spans="7:21" x14ac:dyDescent="0.25">
      <c r="G249">
        <f>IF(H249&lt;=Simulación!$F$27,1,0)</f>
        <v>0</v>
      </c>
      <c r="H249">
        <v>245</v>
      </c>
      <c r="I249" t="str">
        <f ca="1">IF(G249,IF(Simulación!$F$9,RANDBETWEEN(Simulación!$F$7,Simulación!$F$8),I248+Simulación!$H$9),"")</f>
        <v/>
      </c>
      <c r="J249" s="2" t="str">
        <f>IF(G249,ROUND(K249+L249,Simulación!$I$27),"")</f>
        <v/>
      </c>
      <c r="K249" s="137" t="str">
        <f>IF(G249,Simulación!$F$17+Simulación!$F$18*I249+Simulación!$F$19*I249^2+Simulación!$F$20*I249^3,"")</f>
        <v/>
      </c>
      <c r="L249" s="144" t="str">
        <f>IF(G249,'!I'!T249*Simulación!$I$30,"")</f>
        <v/>
      </c>
      <c r="N249" s="11">
        <f t="shared" ca="1" si="36"/>
        <v>0.69895604961054869</v>
      </c>
      <c r="O249" s="11">
        <f t="shared" ca="1" si="36"/>
        <v>0.79660519614262659</v>
      </c>
      <c r="P249" s="11">
        <f t="shared" ca="1" si="28"/>
        <v>4.3916703812772857</v>
      </c>
      <c r="Q249" s="11">
        <f t="shared" ca="1" si="29"/>
        <v>0.19751373015237741</v>
      </c>
      <c r="R249" s="12">
        <f t="shared" ca="1" si="30"/>
        <v>-0.14010441167141821</v>
      </c>
      <c r="S249" s="12">
        <f t="shared" ca="1" si="31"/>
        <v>-0.42176354036661723</v>
      </c>
      <c r="T249" s="4">
        <f t="shared" ca="1" si="32"/>
        <v>-0.10951818948020464</v>
      </c>
      <c r="U249" s="4">
        <f t="shared" ca="1" si="33"/>
        <v>-0.58185262261231108</v>
      </c>
    </row>
    <row r="250" spans="7:21" x14ac:dyDescent="0.25">
      <c r="G250">
        <f>IF(H250&lt;=Simulación!$F$27,1,0)</f>
        <v>0</v>
      </c>
      <c r="H250">
        <v>246</v>
      </c>
      <c r="I250" t="str">
        <f ca="1">IF(G250,IF(Simulación!$F$9,RANDBETWEEN(Simulación!$F$7,Simulación!$F$8),I249+Simulación!$H$9),"")</f>
        <v/>
      </c>
      <c r="J250" s="2" t="str">
        <f>IF(G250,ROUND(K250+L250,Simulación!$I$27),"")</f>
        <v/>
      </c>
      <c r="K250" s="137" t="str">
        <f>IF(G250,Simulación!$F$17+Simulación!$F$18*I250+Simulación!$F$19*I250^2+Simulación!$F$20*I250^3,"")</f>
        <v/>
      </c>
      <c r="L250" s="144" t="str">
        <f>IF(G250,'!I'!T250*Simulación!$I$30,"")</f>
        <v/>
      </c>
      <c r="N250" s="11">
        <f t="shared" ca="1" si="36"/>
        <v>0.26232998446066269</v>
      </c>
      <c r="O250" s="11">
        <f t="shared" ca="1" si="36"/>
        <v>0.75964532422097586</v>
      </c>
      <c r="P250" s="11">
        <f t="shared" ca="1" si="28"/>
        <v>1.648267903995885</v>
      </c>
      <c r="Q250" s="11">
        <f t="shared" ca="1" si="29"/>
        <v>0.23877826198317803</v>
      </c>
      <c r="R250" s="12">
        <f t="shared" ca="1" si="30"/>
        <v>-3.7818585044435513E-2</v>
      </c>
      <c r="S250" s="12">
        <f t="shared" ca="1" si="31"/>
        <v>0.48718376061647917</v>
      </c>
      <c r="T250" s="4">
        <f t="shared" ca="1" si="32"/>
        <v>5.0524911647397877E-2</v>
      </c>
      <c r="U250" s="4">
        <f t="shared" ca="1" si="33"/>
        <v>0.8806541189067284</v>
      </c>
    </row>
    <row r="251" spans="7:21" x14ac:dyDescent="0.25">
      <c r="G251">
        <f>IF(H251&lt;=Simulación!$F$27,1,0)</f>
        <v>0</v>
      </c>
      <c r="H251">
        <v>247</v>
      </c>
      <c r="I251" t="str">
        <f ca="1">IF(G251,IF(Simulación!$F$9,RANDBETWEEN(Simulación!$F$7,Simulación!$F$8),I250+Simulación!$H$9),"")</f>
        <v/>
      </c>
      <c r="J251" s="2" t="str">
        <f>IF(G251,ROUND(K251+L251,Simulación!$I$27),"")</f>
        <v/>
      </c>
      <c r="K251" s="137" t="str">
        <f>IF(G251,Simulación!$F$17+Simulación!$F$18*I251+Simulación!$F$19*I251^2+Simulación!$F$20*I251^3,"")</f>
        <v/>
      </c>
      <c r="L251" s="144" t="str">
        <f>IF(G251,'!I'!T251*Simulación!$I$30,"")</f>
        <v/>
      </c>
      <c r="N251" s="11">
        <f t="shared" ca="1" si="36"/>
        <v>0.65475424715463049</v>
      </c>
      <c r="O251" s="11">
        <f t="shared" ca="1" si="36"/>
        <v>0.90837185354806005</v>
      </c>
      <c r="P251" s="11">
        <f t="shared" ca="1" si="28"/>
        <v>4.1139422655354059</v>
      </c>
      <c r="Q251" s="11">
        <f t="shared" ca="1" si="29"/>
        <v>8.3472662242655024E-2</v>
      </c>
      <c r="R251" s="12">
        <f t="shared" ca="1" si="30"/>
        <v>-0.16276386521026651</v>
      </c>
      <c r="S251" s="12">
        <f t="shared" ca="1" si="31"/>
        <v>-0.23870606700389752</v>
      </c>
      <c r="T251" s="4">
        <f t="shared" ca="1" si="32"/>
        <v>-0.14497265403118528</v>
      </c>
      <c r="U251" s="4">
        <f t="shared" ca="1" si="33"/>
        <v>-0.28731102642861955</v>
      </c>
    </row>
    <row r="252" spans="7:21" x14ac:dyDescent="0.25">
      <c r="G252">
        <f>IF(H252&lt;=Simulación!$F$27,1,0)</f>
        <v>0</v>
      </c>
      <c r="H252">
        <v>248</v>
      </c>
      <c r="I252" t="str">
        <f ca="1">IF(G252,IF(Simulación!$F$9,RANDBETWEEN(Simulación!$F$7,Simulación!$F$8),I251+Simulación!$H$9),"")</f>
        <v/>
      </c>
      <c r="J252" s="2" t="str">
        <f>IF(G252,ROUND(K252+L252,Simulación!$I$27),"")</f>
        <v/>
      </c>
      <c r="K252" s="137" t="str">
        <f>IF(G252,Simulación!$F$17+Simulación!$F$18*I252+Simulación!$F$19*I252^2+Simulación!$F$20*I252^3,"")</f>
        <v/>
      </c>
      <c r="L252" s="144" t="str">
        <f>IF(G252,'!I'!T252*Simulación!$I$30,"")</f>
        <v/>
      </c>
      <c r="N252" s="11">
        <f t="shared" ca="1" si="36"/>
        <v>0.76378318764772701</v>
      </c>
      <c r="O252" s="11">
        <f t="shared" ca="1" si="36"/>
        <v>0.18877739575818897</v>
      </c>
      <c r="P252" s="11">
        <f t="shared" ca="1" si="28"/>
        <v>4.7989913024989876</v>
      </c>
      <c r="Q252" s="11">
        <f t="shared" ca="1" si="29"/>
        <v>1.4481000188598114</v>
      </c>
      <c r="R252" s="12">
        <f t="shared" ca="1" si="30"/>
        <v>0.10408444135495232</v>
      </c>
      <c r="S252" s="12">
        <f t="shared" ca="1" si="31"/>
        <v>-1.1988604789247324</v>
      </c>
      <c r="T252" s="4">
        <f t="shared" ca="1" si="32"/>
        <v>0.27255567732885827</v>
      </c>
      <c r="U252" s="4">
        <f t="shared" ca="1" si="33"/>
        <v>-1.8322106029108693</v>
      </c>
    </row>
    <row r="253" spans="7:21" x14ac:dyDescent="0.25">
      <c r="G253">
        <f>IF(H253&lt;=Simulación!$F$27,1,0)</f>
        <v>0</v>
      </c>
      <c r="H253">
        <v>249</v>
      </c>
      <c r="I253" t="str">
        <f ca="1">IF(G253,IF(Simulación!$F$9,RANDBETWEEN(Simulación!$F$7,Simulación!$F$8),I252+Simulación!$H$9),"")</f>
        <v/>
      </c>
      <c r="J253" s="2" t="str">
        <f>IF(G253,ROUND(K253+L253,Simulación!$I$27),"")</f>
        <v/>
      </c>
      <c r="K253" s="137" t="str">
        <f>IF(G253,Simulación!$F$17+Simulación!$F$18*I253+Simulación!$F$19*I253^2+Simulación!$F$20*I253^3,"")</f>
        <v/>
      </c>
      <c r="L253" s="144" t="str">
        <f>IF(G253,'!I'!T253*Simulación!$I$30,"")</f>
        <v/>
      </c>
      <c r="N253" s="11">
        <f t="shared" ca="1" si="36"/>
        <v>0.73735597850361279</v>
      </c>
      <c r="O253" s="11">
        <f t="shared" ca="1" si="36"/>
        <v>1.9623777693483002E-2</v>
      </c>
      <c r="P253" s="11">
        <f t="shared" ca="1" si="28"/>
        <v>4.6329442502949263</v>
      </c>
      <c r="Q253" s="11">
        <f t="shared" ca="1" si="29"/>
        <v>3.4144347692935657</v>
      </c>
      <c r="R253" s="12">
        <f t="shared" ca="1" si="30"/>
        <v>-0.14664510429152899</v>
      </c>
      <c r="S253" s="12">
        <f t="shared" ca="1" si="31"/>
        <v>-1.8419907661768808</v>
      </c>
      <c r="T253" s="4">
        <f t="shared" ca="1" si="32"/>
        <v>-0.11975218538134166</v>
      </c>
      <c r="U253" s="4">
        <f t="shared" ca="1" si="33"/>
        <v>-2.8670146886527288</v>
      </c>
    </row>
    <row r="254" spans="7:21" x14ac:dyDescent="0.25">
      <c r="G254">
        <f>IF(H254&lt;=Simulación!$F$27,1,0)</f>
        <v>0</v>
      </c>
      <c r="H254">
        <v>250</v>
      </c>
      <c r="I254" t="str">
        <f ca="1">IF(G254,IF(Simulación!$F$9,RANDBETWEEN(Simulación!$F$7,Simulación!$F$8),I253+Simulación!$H$9),"")</f>
        <v/>
      </c>
      <c r="J254" s="2" t="str">
        <f>IF(G254,ROUND(K254+L254,Simulación!$I$27),"")</f>
        <v/>
      </c>
      <c r="K254" s="137" t="str">
        <f>IF(G254,Simulación!$F$17+Simulación!$F$18*I254+Simulación!$F$19*I254^2+Simulación!$F$20*I254^3,"")</f>
        <v/>
      </c>
      <c r="L254" s="144" t="str">
        <f>IF(G254,'!I'!T254*Simulación!$I$30,"")</f>
        <v/>
      </c>
      <c r="N254" s="11">
        <f t="shared" ca="1" si="36"/>
        <v>2.0319528819210175E-2</v>
      </c>
      <c r="O254" s="11">
        <f t="shared" ca="1" si="36"/>
        <v>0.23277091545908557</v>
      </c>
      <c r="P254" s="11">
        <f t="shared" ca="1" si="28"/>
        <v>0.12767136492567355</v>
      </c>
      <c r="Q254" s="11">
        <f t="shared" ca="1" si="29"/>
        <v>1.266142570765326</v>
      </c>
      <c r="R254" s="12">
        <f t="shared" ca="1" si="30"/>
        <v>1.1160718460408998</v>
      </c>
      <c r="S254" s="12">
        <f t="shared" ca="1" si="31"/>
        <v>0.14326969407444018</v>
      </c>
      <c r="T254" s="4">
        <f t="shared" ca="1" si="32"/>
        <v>1.855977426841201</v>
      </c>
      <c r="U254" s="4">
        <f t="shared" ca="1" si="33"/>
        <v>0.32729240005135396</v>
      </c>
    </row>
    <row r="255" spans="7:21" x14ac:dyDescent="0.25">
      <c r="G255">
        <f>IF(H255&lt;=Simulación!$F$27,1,0)</f>
        <v>0</v>
      </c>
      <c r="H255">
        <v>251</v>
      </c>
      <c r="I255" t="str">
        <f ca="1">IF(G255,IF(Simulación!$F$9,RANDBETWEEN(Simulación!$F$7,Simulación!$F$8),I254+Simulación!$H$9),"")</f>
        <v/>
      </c>
      <c r="J255" s="2" t="str">
        <f>IF(G255,ROUND(K255+L255,Simulación!$I$27),"")</f>
        <v/>
      </c>
      <c r="K255" s="137" t="str">
        <f>IF(G255,Simulación!$F$17+Simulación!$F$18*I255+Simulación!$F$19*I255^2+Simulación!$F$20*I255^3,"")</f>
        <v/>
      </c>
      <c r="L255" s="144" t="str">
        <f>IF(G255,'!I'!T255*Simulación!$I$30,"")</f>
        <v/>
      </c>
      <c r="N255" s="11">
        <f t="shared" ca="1" si="36"/>
        <v>3.385042331704724E-2</v>
      </c>
      <c r="O255" s="11">
        <f t="shared" ca="1" si="36"/>
        <v>0.24400769603551609</v>
      </c>
      <c r="P255" s="11">
        <f t="shared" ca="1" si="28"/>
        <v>0.21268848242748048</v>
      </c>
      <c r="Q255" s="11">
        <f t="shared" ca="1" si="29"/>
        <v>1.2251929514778888</v>
      </c>
      <c r="R255" s="12">
        <f t="shared" ca="1" si="30"/>
        <v>1.081942852933947</v>
      </c>
      <c r="S255" s="12">
        <f t="shared" ca="1" si="31"/>
        <v>0.23365062478632564</v>
      </c>
      <c r="T255" s="4">
        <f t="shared" ca="1" si="32"/>
        <v>1.8025769697561878</v>
      </c>
      <c r="U255" s="4">
        <f t="shared" ca="1" si="33"/>
        <v>0.4727163650358277</v>
      </c>
    </row>
    <row r="256" spans="7:21" x14ac:dyDescent="0.25">
      <c r="G256">
        <f>IF(H256&lt;=Simulación!$F$27,1,0)</f>
        <v>0</v>
      </c>
      <c r="H256">
        <v>252</v>
      </c>
      <c r="I256" t="str">
        <f ca="1">IF(G256,IF(Simulación!$F$9,RANDBETWEEN(Simulación!$F$7,Simulación!$F$8),I255+Simulación!$H$9),"")</f>
        <v/>
      </c>
      <c r="J256" s="2" t="str">
        <f>IF(G256,ROUND(K256+L256,Simulación!$I$27),"")</f>
        <v/>
      </c>
      <c r="K256" s="137" t="str">
        <f>IF(G256,Simulación!$F$17+Simulación!$F$18*I256+Simulación!$F$19*I256^2+Simulación!$F$20*I256^3,"")</f>
        <v/>
      </c>
      <c r="L256" s="144" t="str">
        <f>IF(G256,'!I'!T256*Simulación!$I$30,"")</f>
        <v/>
      </c>
      <c r="N256" s="11">
        <f t="shared" ca="1" si="36"/>
        <v>0.79299427672579614</v>
      </c>
      <c r="O256" s="11">
        <f t="shared" ca="1" si="36"/>
        <v>0.77858937000161144</v>
      </c>
      <c r="P256" s="11">
        <f t="shared" ca="1" si="28"/>
        <v>4.9825299882010254</v>
      </c>
      <c r="Q256" s="11">
        <f t="shared" ca="1" si="29"/>
        <v>0.21738305990809312</v>
      </c>
      <c r="R256" s="12">
        <f t="shared" ca="1" si="30"/>
        <v>0.12442517627289013</v>
      </c>
      <c r="S256" s="12">
        <f t="shared" ca="1" si="31"/>
        <v>-0.44933443604686402</v>
      </c>
      <c r="T256" s="4">
        <f t="shared" ca="1" si="32"/>
        <v>0.30438212291601757</v>
      </c>
      <c r="U256" s="4">
        <f t="shared" ca="1" si="33"/>
        <v>-0.62621451329449596</v>
      </c>
    </row>
    <row r="257" spans="7:21" x14ac:dyDescent="0.25">
      <c r="G257">
        <f>IF(H257&lt;=Simulación!$F$27,1,0)</f>
        <v>0</v>
      </c>
      <c r="H257">
        <v>253</v>
      </c>
      <c r="I257" t="str">
        <f ca="1">IF(G257,IF(Simulación!$F$9,RANDBETWEEN(Simulación!$F$7,Simulación!$F$8),I256+Simulación!$H$9),"")</f>
        <v/>
      </c>
      <c r="J257" s="2" t="str">
        <f>IF(G257,ROUND(K257+L257,Simulación!$I$27),"")</f>
        <v/>
      </c>
      <c r="K257" s="137" t="str">
        <f>IF(G257,Simulación!$F$17+Simulación!$F$18*I257+Simulación!$F$19*I257^2+Simulación!$F$20*I257^3,"")</f>
        <v/>
      </c>
      <c r="L257" s="144" t="str">
        <f>IF(G257,'!I'!T257*Simulación!$I$30,"")</f>
        <v/>
      </c>
      <c r="N257" s="11">
        <f t="shared" ca="1" si="36"/>
        <v>0.59926762576753267</v>
      </c>
      <c r="O257" s="11">
        <f t="shared" ca="1" si="36"/>
        <v>0.82782521321252489</v>
      </c>
      <c r="P257" s="11">
        <f t="shared" ca="1" si="28"/>
        <v>3.7653095412909563</v>
      </c>
      <c r="Q257" s="11">
        <f t="shared" ca="1" si="29"/>
        <v>0.16412270070667001</v>
      </c>
      <c r="R257" s="12">
        <f t="shared" ca="1" si="30"/>
        <v>-0.32884173765260427</v>
      </c>
      <c r="S257" s="12">
        <f t="shared" ca="1" si="31"/>
        <v>-0.23661321240430724</v>
      </c>
      <c r="T257" s="4">
        <f t="shared" ca="1" si="32"/>
        <v>-0.40482896659027556</v>
      </c>
      <c r="U257" s="4">
        <f t="shared" ca="1" si="33"/>
        <v>-0.28394359912275768</v>
      </c>
    </row>
    <row r="258" spans="7:21" x14ac:dyDescent="0.25">
      <c r="G258">
        <f>IF(H258&lt;=Simulación!$F$27,1,0)</f>
        <v>0</v>
      </c>
      <c r="H258">
        <v>254</v>
      </c>
      <c r="I258" t="str">
        <f ca="1">IF(G258,IF(Simulación!$F$9,RANDBETWEEN(Simulación!$F$7,Simulación!$F$8),I257+Simulación!$H$9),"")</f>
        <v/>
      </c>
      <c r="J258" s="2" t="str">
        <f>IF(G258,ROUND(K258+L258,Simulación!$I$27),"")</f>
        <v/>
      </c>
      <c r="K258" s="137" t="str">
        <f>IF(G258,Simulación!$F$17+Simulación!$F$18*I258+Simulación!$F$19*I258^2+Simulación!$F$20*I258^3,"")</f>
        <v/>
      </c>
      <c r="L258" s="144" t="str">
        <f>IF(G258,'!I'!T258*Simulación!$I$30,"")</f>
        <v/>
      </c>
      <c r="N258" s="11">
        <f t="shared" ca="1" si="36"/>
        <v>0.68636899758240222</v>
      </c>
      <c r="O258" s="11">
        <f t="shared" ca="1" si="36"/>
        <v>0.57470382468649939</v>
      </c>
      <c r="P258" s="11">
        <f t="shared" ca="1" si="28"/>
        <v>4.3125836009133307</v>
      </c>
      <c r="Q258" s="11">
        <f t="shared" ca="1" si="29"/>
        <v>0.48111182520462664</v>
      </c>
      <c r="R258" s="12">
        <f t="shared" ca="1" si="30"/>
        <v>-0.26998488462553422</v>
      </c>
      <c r="S258" s="12">
        <f t="shared" ca="1" si="31"/>
        <v>-0.63892095542278438</v>
      </c>
      <c r="T258" s="4">
        <f t="shared" ca="1" si="32"/>
        <v>-0.31273768090887361</v>
      </c>
      <c r="U258" s="4">
        <f t="shared" ca="1" si="33"/>
        <v>-0.93126142018175229</v>
      </c>
    </row>
    <row r="259" spans="7:21" x14ac:dyDescent="0.25">
      <c r="G259">
        <f>IF(H259&lt;=Simulación!$F$27,1,0)</f>
        <v>0</v>
      </c>
      <c r="H259">
        <v>255</v>
      </c>
      <c r="I259" t="str">
        <f ca="1">IF(G259,IF(Simulación!$F$9,RANDBETWEEN(Simulación!$F$7,Simulación!$F$8),I258+Simulación!$H$9),"")</f>
        <v/>
      </c>
      <c r="J259" s="2" t="str">
        <f>IF(G259,ROUND(K259+L259,Simulación!$I$27),"")</f>
        <v/>
      </c>
      <c r="K259" s="137" t="str">
        <f>IF(G259,Simulación!$F$17+Simulación!$F$18*I259+Simulación!$F$19*I259^2+Simulación!$F$20*I259^3,"")</f>
        <v/>
      </c>
      <c r="L259" s="144" t="str">
        <f>IF(G259,'!I'!T259*Simulación!$I$30,"")</f>
        <v/>
      </c>
      <c r="N259" s="11">
        <f t="shared" ca="1" si="36"/>
        <v>0.68104545315738396</v>
      </c>
      <c r="O259" s="11">
        <f t="shared" ca="1" si="36"/>
        <v>3.1764828829292768E-2</v>
      </c>
      <c r="P259" s="11">
        <f t="shared" ca="1" si="28"/>
        <v>4.2791347847999379</v>
      </c>
      <c r="Q259" s="11">
        <f t="shared" ca="1" si="29"/>
        <v>2.9961069611985316</v>
      </c>
      <c r="R259" s="12">
        <f t="shared" ca="1" si="30"/>
        <v>-0.72668893744956398</v>
      </c>
      <c r="S259" s="12">
        <f t="shared" ca="1" si="31"/>
        <v>-1.5709965465865783</v>
      </c>
      <c r="T259" s="4">
        <f t="shared" ca="1" si="32"/>
        <v>-1.0273267429698003</v>
      </c>
      <c r="U259" s="4">
        <f t="shared" ca="1" si="33"/>
        <v>-2.4309818486466619</v>
      </c>
    </row>
    <row r="260" spans="7:21" x14ac:dyDescent="0.25">
      <c r="G260">
        <f>IF(H260&lt;=Simulación!$F$27,1,0)</f>
        <v>0</v>
      </c>
      <c r="H260">
        <v>256</v>
      </c>
      <c r="I260" t="str">
        <f ca="1">IF(G260,IF(Simulación!$F$9,RANDBETWEEN(Simulación!$F$7,Simulación!$F$8),I259+Simulación!$H$9),"")</f>
        <v/>
      </c>
      <c r="J260" s="2" t="str">
        <f>IF(G260,ROUND(K260+L260,Simulación!$I$27),"")</f>
        <v/>
      </c>
      <c r="K260" s="137" t="str">
        <f>IF(G260,Simulación!$F$17+Simulación!$F$18*I260+Simulación!$F$19*I260^2+Simulación!$F$20*I260^3,"")</f>
        <v/>
      </c>
      <c r="L260" s="144" t="str">
        <f>IF(G260,'!I'!T260*Simulación!$I$30,"")</f>
        <v/>
      </c>
      <c r="N260" s="11">
        <f t="shared" ca="1" si="36"/>
        <v>0.29550300076698388</v>
      </c>
      <c r="O260" s="11">
        <f t="shared" ca="1" si="36"/>
        <v>0.61581327809670094</v>
      </c>
      <c r="P260" s="11">
        <f t="shared" ca="1" si="28"/>
        <v>1.8567001126465912</v>
      </c>
      <c r="Q260" s="11">
        <f t="shared" ca="1" si="29"/>
        <v>0.42110190224609767</v>
      </c>
      <c r="R260" s="12">
        <f t="shared" ca="1" si="30"/>
        <v>-0.18301247470516707</v>
      </c>
      <c r="S260" s="12">
        <f t="shared" ca="1" si="31"/>
        <v>0.6225819916672729</v>
      </c>
      <c r="T260" s="4">
        <f t="shared" ca="1" si="32"/>
        <v>-0.17665495414988841</v>
      </c>
      <c r="U260" s="4">
        <f t="shared" ca="1" si="33"/>
        <v>1.098511441864136</v>
      </c>
    </row>
    <row r="261" spans="7:21" x14ac:dyDescent="0.25">
      <c r="G261">
        <f>IF(H261&lt;=Simulación!$F$27,1,0)</f>
        <v>0</v>
      </c>
      <c r="H261">
        <v>257</v>
      </c>
      <c r="I261" t="str">
        <f ca="1">IF(G261,IF(Simulación!$F$9,RANDBETWEEN(Simulación!$F$7,Simulación!$F$8),I260+Simulación!$H$9),"")</f>
        <v/>
      </c>
      <c r="J261" s="2" t="str">
        <f>IF(G261,ROUND(K261+L261,Simulación!$I$27),"")</f>
        <v/>
      </c>
      <c r="K261" s="137" t="str">
        <f>IF(G261,Simulación!$F$17+Simulación!$F$18*I261+Simulación!$F$19*I261^2+Simulación!$F$20*I261^3,"")</f>
        <v/>
      </c>
      <c r="L261" s="144" t="str">
        <f>IF(G261,'!I'!T261*Simulación!$I$30,"")</f>
        <v/>
      </c>
      <c r="N261" s="11">
        <f t="shared" ca="1" si="36"/>
        <v>0.9000742396824889</v>
      </c>
      <c r="O261" s="11">
        <f t="shared" ca="1" si="36"/>
        <v>0.43528247029970291</v>
      </c>
      <c r="P261" s="11">
        <f t="shared" ref="P261:P304" ca="1" si="37">2*PI()*N261</f>
        <v>5.6553332381438519</v>
      </c>
      <c r="Q261" s="11">
        <f t="shared" ref="Q261:Q304" ca="1" si="38">-2*LOG(O261)</f>
        <v>0.72245764480490404</v>
      </c>
      <c r="R261" s="12">
        <f t="shared" ref="R261:R304" ca="1" si="39">SQRT(-2*LOG(ABS(O261)))*COS(2*PI()*N261)</f>
        <v>0.68787725916217379</v>
      </c>
      <c r="S261" s="12">
        <f t="shared" ref="S261:S304" ca="1" si="40">SQRT(-2*LOG(ABS(O261)))*SIN(2*PI()*N261)</f>
        <v>-0.49928200561650488</v>
      </c>
      <c r="T261" s="4">
        <f t="shared" ref="T261:T304" ca="1" si="41">(R261-$R$2)/$R$3</f>
        <v>1.1859961417503688</v>
      </c>
      <c r="U261" s="4">
        <f t="shared" ref="U261:U304" ca="1" si="42">(S261-$S$2)/$S$3</f>
        <v>-0.70658073159899315</v>
      </c>
    </row>
    <row r="262" spans="7:21" x14ac:dyDescent="0.25">
      <c r="G262">
        <f>IF(H262&lt;=Simulación!$F$27,1,0)</f>
        <v>0</v>
      </c>
      <c r="H262">
        <v>258</v>
      </c>
      <c r="I262" t="str">
        <f ca="1">IF(G262,IF(Simulación!$F$9,RANDBETWEEN(Simulación!$F$7,Simulación!$F$8),I261+Simulación!$H$9),"")</f>
        <v/>
      </c>
      <c r="J262" s="2" t="str">
        <f>IF(G262,ROUND(K262+L262,Simulación!$I$27),"")</f>
        <v/>
      </c>
      <c r="K262" s="137" t="str">
        <f>IF(G262,Simulación!$F$17+Simulación!$F$18*I262+Simulación!$F$19*I262^2+Simulación!$F$20*I262^3,"")</f>
        <v/>
      </c>
      <c r="L262" s="144" t="str">
        <f>IF(G262,'!I'!T262*Simulación!$I$30,"")</f>
        <v/>
      </c>
      <c r="N262" s="11">
        <f t="shared" ca="1" si="36"/>
        <v>0.38614185471255535</v>
      </c>
      <c r="O262" s="11">
        <f t="shared" ca="1" si="36"/>
        <v>0.74916268836897926</v>
      </c>
      <c r="P262" s="11">
        <f t="shared" ca="1" si="37"/>
        <v>2.4262008280170022</v>
      </c>
      <c r="Q262" s="11">
        <f t="shared" ca="1" si="38"/>
        <v>0.25084772110662207</v>
      </c>
      <c r="R262" s="12">
        <f t="shared" ca="1" si="39"/>
        <v>-0.37805749692103541</v>
      </c>
      <c r="S262" s="12">
        <f t="shared" ca="1" si="40"/>
        <v>0.32851217652991704</v>
      </c>
      <c r="T262" s="4">
        <f t="shared" ca="1" si="41"/>
        <v>-0.48183516576187641</v>
      </c>
      <c r="U262" s="4">
        <f t="shared" ca="1" si="42"/>
        <v>0.62534970118843669</v>
      </c>
    </row>
    <row r="263" spans="7:21" x14ac:dyDescent="0.25">
      <c r="G263">
        <f>IF(H263&lt;=Simulación!$F$27,1,0)</f>
        <v>0</v>
      </c>
      <c r="H263">
        <v>259</v>
      </c>
      <c r="I263" t="str">
        <f ca="1">IF(G263,IF(Simulación!$F$9,RANDBETWEEN(Simulación!$F$7,Simulación!$F$8),I262+Simulación!$H$9),"")</f>
        <v/>
      </c>
      <c r="J263" s="2" t="str">
        <f>IF(G263,ROUND(K263+L263,Simulación!$I$27),"")</f>
        <v/>
      </c>
      <c r="K263" s="137" t="str">
        <f>IF(G263,Simulación!$F$17+Simulación!$F$18*I263+Simulación!$F$19*I263^2+Simulación!$F$20*I263^3,"")</f>
        <v/>
      </c>
      <c r="L263" s="144" t="str">
        <f>IF(G263,'!I'!T263*Simulación!$I$30,"")</f>
        <v/>
      </c>
      <c r="N263" s="11">
        <f t="shared" ca="1" si="36"/>
        <v>0.3043673971655555</v>
      </c>
      <c r="O263" s="11">
        <f t="shared" ca="1" si="36"/>
        <v>5.8751468459096068E-2</v>
      </c>
      <c r="P263" s="11">
        <f t="shared" ca="1" si="37"/>
        <v>1.912396757855112</v>
      </c>
      <c r="Q263" s="11">
        <f t="shared" ca="1" si="38"/>
        <v>2.461962547960546</v>
      </c>
      <c r="R263" s="12">
        <f t="shared" ca="1" si="39"/>
        <v>-0.52562942107985156</v>
      </c>
      <c r="S263" s="12">
        <f t="shared" ca="1" si="40"/>
        <v>1.4784032804535459</v>
      </c>
      <c r="T263" s="4">
        <f t="shared" ca="1" si="41"/>
        <v>-0.71273586002789879</v>
      </c>
      <c r="U263" s="4">
        <f t="shared" ca="1" si="42"/>
        <v>2.4755378140550071</v>
      </c>
    </row>
    <row r="264" spans="7:21" x14ac:dyDescent="0.25">
      <c r="G264">
        <f>IF(H264&lt;=Simulación!$F$27,1,0)</f>
        <v>0</v>
      </c>
      <c r="H264">
        <v>260</v>
      </c>
      <c r="I264" t="str">
        <f ca="1">IF(G264,IF(Simulación!$F$9,RANDBETWEEN(Simulación!$F$7,Simulación!$F$8),I263+Simulación!$H$9),"")</f>
        <v/>
      </c>
      <c r="J264" s="2" t="str">
        <f>IF(G264,ROUND(K264+L264,Simulación!$I$27),"")</f>
        <v/>
      </c>
      <c r="K264" s="137" t="str">
        <f>IF(G264,Simulación!$F$17+Simulación!$F$18*I264+Simulación!$F$19*I264^2+Simulación!$F$20*I264^3,"")</f>
        <v/>
      </c>
      <c r="L264" s="144" t="str">
        <f>IF(G264,'!I'!T264*Simulación!$I$30,"")</f>
        <v/>
      </c>
      <c r="N264" s="11">
        <f t="shared" ca="1" si="36"/>
        <v>0.1779626837236018</v>
      </c>
      <c r="O264" s="11">
        <f t="shared" ca="1" si="36"/>
        <v>0.56552416491770663</v>
      </c>
      <c r="P264" s="11">
        <f t="shared" ca="1" si="37"/>
        <v>1.1181725195983825</v>
      </c>
      <c r="Q264" s="11">
        <f t="shared" ca="1" si="38"/>
        <v>0.49509766576991571</v>
      </c>
      <c r="R264" s="12">
        <f t="shared" ca="1" si="39"/>
        <v>0.30771691276284852</v>
      </c>
      <c r="S264" s="12">
        <f t="shared" ca="1" si="40"/>
        <v>0.63277797636265543</v>
      </c>
      <c r="T264" s="4">
        <f t="shared" ca="1" si="41"/>
        <v>0.59117237417823798</v>
      </c>
      <c r="U264" s="4">
        <f t="shared" ca="1" si="42"/>
        <v>1.1149168994052869</v>
      </c>
    </row>
    <row r="265" spans="7:21" x14ac:dyDescent="0.25">
      <c r="G265">
        <f>IF(H265&lt;=Simulación!$F$27,1,0)</f>
        <v>0</v>
      </c>
      <c r="H265">
        <v>261</v>
      </c>
      <c r="I265" t="str">
        <f ca="1">IF(G265,IF(Simulación!$F$9,RANDBETWEEN(Simulación!$F$7,Simulación!$F$8),I264+Simulación!$H$9),"")</f>
        <v/>
      </c>
      <c r="J265" s="2" t="str">
        <f>IF(G265,ROUND(K265+L265,Simulación!$I$27),"")</f>
        <v/>
      </c>
      <c r="K265" s="137" t="str">
        <f>IF(G265,Simulación!$F$17+Simulación!$F$18*I265+Simulación!$F$19*I265^2+Simulación!$F$20*I265^3,"")</f>
        <v/>
      </c>
      <c r="L265" s="144" t="str">
        <f>IF(G265,'!I'!T265*Simulación!$I$30,"")</f>
        <v/>
      </c>
      <c r="N265" s="11">
        <f t="shared" ref="N265:O284" ca="1" si="43">RAND()</f>
        <v>0.86023941079481681</v>
      </c>
      <c r="O265" s="11">
        <f t="shared" ca="1" si="43"/>
        <v>0.66324510470533549</v>
      </c>
      <c r="P265" s="11">
        <f t="shared" ca="1" si="37"/>
        <v>5.4050436265628177</v>
      </c>
      <c r="Q265" s="11">
        <f t="shared" ca="1" si="38"/>
        <v>0.35665189356893212</v>
      </c>
      <c r="R265" s="12">
        <f t="shared" ca="1" si="39"/>
        <v>0.38136353005152518</v>
      </c>
      <c r="S265" s="12">
        <f t="shared" ca="1" si="40"/>
        <v>-0.4595799729269886</v>
      </c>
      <c r="T265" s="4">
        <f t="shared" ca="1" si="41"/>
        <v>0.70640469332858491</v>
      </c>
      <c r="U265" s="4">
        <f t="shared" ca="1" si="42"/>
        <v>-0.64269970087518147</v>
      </c>
    </row>
    <row r="266" spans="7:21" x14ac:dyDescent="0.25">
      <c r="G266">
        <f>IF(H266&lt;=Simulación!$F$27,1,0)</f>
        <v>0</v>
      </c>
      <c r="H266">
        <v>262</v>
      </c>
      <c r="I266" t="str">
        <f ca="1">IF(G266,IF(Simulación!$F$9,RANDBETWEEN(Simulación!$F$7,Simulación!$F$8),I265+Simulación!$H$9),"")</f>
        <v/>
      </c>
      <c r="J266" s="2" t="str">
        <f>IF(G266,ROUND(K266+L266,Simulación!$I$27),"")</f>
        <v/>
      </c>
      <c r="K266" s="137" t="str">
        <f>IF(G266,Simulación!$F$17+Simulación!$F$18*I266+Simulación!$F$19*I266^2+Simulación!$F$20*I266^3,"")</f>
        <v/>
      </c>
      <c r="L266" s="144" t="str">
        <f>IF(G266,'!I'!T266*Simulación!$I$30,"")</f>
        <v/>
      </c>
      <c r="N266" s="11">
        <f t="shared" ca="1" si="43"/>
        <v>0.27565410291939085</v>
      </c>
      <c r="O266" s="11">
        <f t="shared" ca="1" si="43"/>
        <v>0.36517927714719844</v>
      </c>
      <c r="P266" s="11">
        <f t="shared" ca="1" si="37"/>
        <v>1.7319858093268861</v>
      </c>
      <c r="Q266" s="11">
        <f t="shared" ca="1" si="38"/>
        <v>0.87498775075287538</v>
      </c>
      <c r="R266" s="12">
        <f t="shared" ca="1" si="39"/>
        <v>-0.15012582698941895</v>
      </c>
      <c r="S266" s="12">
        <f t="shared" ca="1" si="40"/>
        <v>0.92328218158026776</v>
      </c>
      <c r="T266" s="4">
        <f t="shared" ca="1" si="41"/>
        <v>-0.12519835200193377</v>
      </c>
      <c r="U266" s="4">
        <f t="shared" ca="1" si="42"/>
        <v>1.5823415323965122</v>
      </c>
    </row>
    <row r="267" spans="7:21" x14ac:dyDescent="0.25">
      <c r="G267">
        <f>IF(H267&lt;=Simulación!$F$27,1,0)</f>
        <v>0</v>
      </c>
      <c r="H267">
        <v>263</v>
      </c>
      <c r="I267" t="str">
        <f ca="1">IF(G267,IF(Simulación!$F$9,RANDBETWEEN(Simulación!$F$7,Simulación!$F$8),I266+Simulación!$H$9),"")</f>
        <v/>
      </c>
      <c r="J267" s="2" t="str">
        <f>IF(G267,ROUND(K267+L267,Simulación!$I$27),"")</f>
        <v/>
      </c>
      <c r="K267" s="137" t="str">
        <f>IF(G267,Simulación!$F$17+Simulación!$F$18*I267+Simulación!$F$19*I267^2+Simulación!$F$20*I267^3,"")</f>
        <v/>
      </c>
      <c r="L267" s="144" t="str">
        <f>IF(G267,'!I'!T267*Simulación!$I$30,"")</f>
        <v/>
      </c>
      <c r="N267" s="11">
        <f t="shared" ca="1" si="43"/>
        <v>0.9939504543770582</v>
      </c>
      <c r="O267" s="11">
        <f t="shared" ca="1" si="43"/>
        <v>0.28612828036448767</v>
      </c>
      <c r="P267" s="11">
        <f t="shared" ca="1" si="37"/>
        <v>6.245174891006406</v>
      </c>
      <c r="Q267" s="11">
        <f t="shared" ca="1" si="38"/>
        <v>1.0868784304974204</v>
      </c>
      <c r="R267" s="12">
        <f t="shared" ca="1" si="39"/>
        <v>1.0417815863384865</v>
      </c>
      <c r="S267" s="12">
        <f t="shared" ca="1" si="40"/>
        <v>-3.9617633239341872E-2</v>
      </c>
      <c r="T267" s="4">
        <f t="shared" ca="1" si="41"/>
        <v>1.7397380226302099</v>
      </c>
      <c r="U267" s="4">
        <f t="shared" ca="1" si="42"/>
        <v>3.302457083230928E-2</v>
      </c>
    </row>
    <row r="268" spans="7:21" x14ac:dyDescent="0.25">
      <c r="G268">
        <f>IF(H268&lt;=Simulación!$F$27,1,0)</f>
        <v>0</v>
      </c>
      <c r="H268">
        <v>264</v>
      </c>
      <c r="I268" t="str">
        <f ca="1">IF(G268,IF(Simulación!$F$9,RANDBETWEEN(Simulación!$F$7,Simulación!$F$8),I267+Simulación!$H$9),"")</f>
        <v/>
      </c>
      <c r="J268" s="2" t="str">
        <f>IF(G268,ROUND(K268+L268,Simulación!$I$27),"")</f>
        <v/>
      </c>
      <c r="K268" s="137" t="str">
        <f>IF(G268,Simulación!$F$17+Simulación!$F$18*I268+Simulación!$F$19*I268^2+Simulación!$F$20*I268^3,"")</f>
        <v/>
      </c>
      <c r="L268" s="144" t="str">
        <f>IF(G268,'!I'!T268*Simulación!$I$30,"")</f>
        <v/>
      </c>
      <c r="N268" s="11">
        <f t="shared" ca="1" si="43"/>
        <v>0.14037250375544796</v>
      </c>
      <c r="O268" s="11">
        <f t="shared" ca="1" si="43"/>
        <v>0.30713223126587386</v>
      </c>
      <c r="P268" s="11">
        <f t="shared" ca="1" si="37"/>
        <v>0.88198645312824198</v>
      </c>
      <c r="Q268" s="11">
        <f t="shared" ca="1" si="38"/>
        <v>1.0253492103154129</v>
      </c>
      <c r="R268" s="12">
        <f t="shared" ca="1" si="39"/>
        <v>0.64362465175735017</v>
      </c>
      <c r="S268" s="12">
        <f t="shared" ca="1" si="40"/>
        <v>0.78172662610764543</v>
      </c>
      <c r="T268" s="4">
        <f t="shared" ca="1" si="41"/>
        <v>1.1167556149286206</v>
      </c>
      <c r="U268" s="4">
        <f t="shared" ca="1" si="42"/>
        <v>1.3545770030841218</v>
      </c>
    </row>
    <row r="269" spans="7:21" x14ac:dyDescent="0.25">
      <c r="G269">
        <f>IF(H269&lt;=Simulación!$F$27,1,0)</f>
        <v>0</v>
      </c>
      <c r="H269">
        <v>265</v>
      </c>
      <c r="I269" t="str">
        <f ca="1">IF(G269,IF(Simulación!$F$9,RANDBETWEEN(Simulación!$F$7,Simulación!$F$8),I268+Simulación!$H$9),"")</f>
        <v/>
      </c>
      <c r="J269" s="2" t="str">
        <f>IF(G269,ROUND(K269+L269,Simulación!$I$27),"")</f>
        <v/>
      </c>
      <c r="K269" s="137" t="str">
        <f>IF(G269,Simulación!$F$17+Simulación!$F$18*I269+Simulación!$F$19*I269^2+Simulación!$F$20*I269^3,"")</f>
        <v/>
      </c>
      <c r="L269" s="144" t="str">
        <f>IF(G269,'!I'!T269*Simulación!$I$30,"")</f>
        <v/>
      </c>
      <c r="N269" s="11">
        <f t="shared" ca="1" si="43"/>
        <v>0.77155696859515766</v>
      </c>
      <c r="O269" s="11">
        <f t="shared" ca="1" si="43"/>
        <v>0.59057401973903734</v>
      </c>
      <c r="P269" s="11">
        <f t="shared" ca="1" si="37"/>
        <v>4.8478354087291162</v>
      </c>
      <c r="Q269" s="11">
        <f t="shared" ca="1" si="38"/>
        <v>0.45745132446809467</v>
      </c>
      <c r="R269" s="12">
        <f t="shared" ca="1" si="39"/>
        <v>9.1329542156365462E-2</v>
      </c>
      <c r="S269" s="12">
        <f t="shared" ca="1" si="40"/>
        <v>-0.67015687655772305</v>
      </c>
      <c r="T269" s="4">
        <f t="shared" ca="1" si="41"/>
        <v>0.25259852696279461</v>
      </c>
      <c r="U269" s="4">
        <f t="shared" ca="1" si="42"/>
        <v>-0.98152037929631863</v>
      </c>
    </row>
    <row r="270" spans="7:21" x14ac:dyDescent="0.25">
      <c r="G270">
        <f>IF(H270&lt;=Simulación!$F$27,1,0)</f>
        <v>0</v>
      </c>
      <c r="H270">
        <v>266</v>
      </c>
      <c r="I270" t="str">
        <f ca="1">IF(G270,IF(Simulación!$F$9,RANDBETWEEN(Simulación!$F$7,Simulación!$F$8),I269+Simulación!$H$9),"")</f>
        <v/>
      </c>
      <c r="J270" s="2" t="str">
        <f>IF(G270,ROUND(K270+L270,Simulación!$I$27),"")</f>
        <v/>
      </c>
      <c r="K270" s="137" t="str">
        <f>IF(G270,Simulación!$F$17+Simulación!$F$18*I270+Simulación!$F$19*I270^2+Simulación!$F$20*I270^3,"")</f>
        <v/>
      </c>
      <c r="L270" s="144" t="str">
        <f>IF(G270,'!I'!T270*Simulación!$I$30,"")</f>
        <v/>
      </c>
      <c r="N270" s="11">
        <f t="shared" ca="1" si="43"/>
        <v>0.31484608778271994</v>
      </c>
      <c r="O270" s="11">
        <f t="shared" ca="1" si="43"/>
        <v>8.6461580327006127E-2</v>
      </c>
      <c r="P270" s="11">
        <f t="shared" ca="1" si="37"/>
        <v>1.9782363127793601</v>
      </c>
      <c r="Q270" s="11">
        <f t="shared" ca="1" si="38"/>
        <v>2.1263536615689707</v>
      </c>
      <c r="R270" s="12">
        <f t="shared" ca="1" si="39"/>
        <v>-0.57782747021898795</v>
      </c>
      <c r="S270" s="12">
        <f t="shared" ca="1" si="40"/>
        <v>1.338831235155983</v>
      </c>
      <c r="T270" s="4">
        <f t="shared" ca="1" si="41"/>
        <v>-0.79440834518562864</v>
      </c>
      <c r="U270" s="4">
        <f t="shared" ca="1" si="42"/>
        <v>2.2509647756021622</v>
      </c>
    </row>
    <row r="271" spans="7:21" x14ac:dyDescent="0.25">
      <c r="G271">
        <f>IF(H271&lt;=Simulación!$F$27,1,0)</f>
        <v>0</v>
      </c>
      <c r="H271">
        <v>267</v>
      </c>
      <c r="I271" t="str">
        <f ca="1">IF(G271,IF(Simulación!$F$9,RANDBETWEEN(Simulación!$F$7,Simulación!$F$8),I270+Simulación!$H$9),"")</f>
        <v/>
      </c>
      <c r="J271" s="2" t="str">
        <f>IF(G271,ROUND(K271+L271,Simulación!$I$27),"")</f>
        <v/>
      </c>
      <c r="K271" s="137" t="str">
        <f>IF(G271,Simulación!$F$17+Simulación!$F$18*I271+Simulación!$F$19*I271^2+Simulación!$F$20*I271^3,"")</f>
        <v/>
      </c>
      <c r="L271" s="144" t="str">
        <f>IF(G271,'!I'!T271*Simulación!$I$30,"")</f>
        <v/>
      </c>
      <c r="N271" s="11">
        <f t="shared" ca="1" si="43"/>
        <v>0.80495507702936653</v>
      </c>
      <c r="O271" s="11">
        <f t="shared" ca="1" si="43"/>
        <v>0.98538005086503511</v>
      </c>
      <c r="P271" s="11">
        <f t="shared" ca="1" si="37"/>
        <v>5.0576819129305282</v>
      </c>
      <c r="Q271" s="11">
        <f t="shared" ca="1" si="38"/>
        <v>1.2792468629897937E-2</v>
      </c>
      <c r="R271" s="12">
        <f t="shared" ca="1" si="39"/>
        <v>3.8282505797876856E-2</v>
      </c>
      <c r="S271" s="12">
        <f t="shared" ca="1" si="40"/>
        <v>-0.10642799622154625</v>
      </c>
      <c r="T271" s="4">
        <f t="shared" ca="1" si="41"/>
        <v>0.16959766081736119</v>
      </c>
      <c r="U271" s="4">
        <f t="shared" ca="1" si="42"/>
        <v>-7.4474077504207536E-2</v>
      </c>
    </row>
    <row r="272" spans="7:21" x14ac:dyDescent="0.25">
      <c r="G272">
        <f>IF(H272&lt;=Simulación!$F$27,1,0)</f>
        <v>0</v>
      </c>
      <c r="H272">
        <v>268</v>
      </c>
      <c r="I272" t="str">
        <f ca="1">IF(G272,IF(Simulación!$F$9,RANDBETWEEN(Simulación!$F$7,Simulación!$F$8),I271+Simulación!$H$9),"")</f>
        <v/>
      </c>
      <c r="J272" s="2" t="str">
        <f>IF(G272,ROUND(K272+L272,Simulación!$I$27),"")</f>
        <v/>
      </c>
      <c r="K272" s="137" t="str">
        <f>IF(G272,Simulación!$F$17+Simulación!$F$18*I272+Simulación!$F$19*I272^2+Simulación!$F$20*I272^3,"")</f>
        <v/>
      </c>
      <c r="L272" s="144" t="str">
        <f>IF(G272,'!I'!T272*Simulación!$I$30,"")</f>
        <v/>
      </c>
      <c r="N272" s="11">
        <f t="shared" ca="1" si="43"/>
        <v>0.49754536308665831</v>
      </c>
      <c r="O272" s="11">
        <f t="shared" ca="1" si="43"/>
        <v>0.94089180008617934</v>
      </c>
      <c r="P272" s="11">
        <f t="shared" ca="1" si="37"/>
        <v>3.1261697150014238</v>
      </c>
      <c r="Q272" s="11">
        <f t="shared" ca="1" si="38"/>
        <v>5.2920632693426922E-2</v>
      </c>
      <c r="R272" s="12">
        <f t="shared" ca="1" si="39"/>
        <v>-0.23001748980787948</v>
      </c>
      <c r="S272" s="12">
        <f t="shared" ca="1" si="40"/>
        <v>3.547826927709081E-3</v>
      </c>
      <c r="T272" s="4">
        <f t="shared" ca="1" si="41"/>
        <v>-0.25020207825948998</v>
      </c>
      <c r="U272" s="4">
        <f t="shared" ca="1" si="42"/>
        <v>0.10247829650683836</v>
      </c>
    </row>
    <row r="273" spans="7:21" x14ac:dyDescent="0.25">
      <c r="G273">
        <f>IF(H273&lt;=Simulación!$F$27,1,0)</f>
        <v>0</v>
      </c>
      <c r="H273">
        <v>269</v>
      </c>
      <c r="I273" t="str">
        <f ca="1">IF(G273,IF(Simulación!$F$9,RANDBETWEEN(Simulación!$F$7,Simulación!$F$8),I272+Simulación!$H$9),"")</f>
        <v/>
      </c>
      <c r="J273" s="2" t="str">
        <f>IF(G273,ROUND(K273+L273,Simulación!$I$27),"")</f>
        <v/>
      </c>
      <c r="K273" s="137" t="str">
        <f>IF(G273,Simulación!$F$17+Simulación!$F$18*I273+Simulación!$F$19*I273^2+Simulación!$F$20*I273^3,"")</f>
        <v/>
      </c>
      <c r="L273" s="144" t="str">
        <f>IF(G273,'!I'!T273*Simulación!$I$30,"")</f>
        <v/>
      </c>
      <c r="N273" s="11">
        <f t="shared" ca="1" si="43"/>
        <v>0.37970978006099165</v>
      </c>
      <c r="O273" s="11">
        <f t="shared" ca="1" si="43"/>
        <v>0.64176644355291468</v>
      </c>
      <c r="P273" s="11">
        <f t="shared" ca="1" si="37"/>
        <v>2.385786911071615</v>
      </c>
      <c r="Q273" s="11">
        <f t="shared" ca="1" si="38"/>
        <v>0.38524598975307234</v>
      </c>
      <c r="R273" s="12">
        <f t="shared" ca="1" si="39"/>
        <v>-0.45168208055608627</v>
      </c>
      <c r="S273" s="12">
        <f t="shared" ca="1" si="40"/>
        <v>0.42571033327557073</v>
      </c>
      <c r="T273" s="4">
        <f t="shared" ca="1" si="41"/>
        <v>-0.59703300961518824</v>
      </c>
      <c r="U273" s="4">
        <f t="shared" ca="1" si="42"/>
        <v>0.78174266186942831</v>
      </c>
    </row>
    <row r="274" spans="7:21" x14ac:dyDescent="0.25">
      <c r="G274">
        <f>IF(H274&lt;=Simulación!$F$27,1,0)</f>
        <v>0</v>
      </c>
      <c r="H274">
        <v>270</v>
      </c>
      <c r="I274" t="str">
        <f ca="1">IF(G274,IF(Simulación!$F$9,RANDBETWEEN(Simulación!$F$7,Simulación!$F$8),I273+Simulación!$H$9),"")</f>
        <v/>
      </c>
      <c r="J274" s="2" t="str">
        <f>IF(G274,ROUND(K274+L274,Simulación!$I$27),"")</f>
        <v/>
      </c>
      <c r="K274" s="137" t="str">
        <f>IF(G274,Simulación!$F$17+Simulación!$F$18*I274+Simulación!$F$19*I274^2+Simulación!$F$20*I274^3,"")</f>
        <v/>
      </c>
      <c r="L274" s="144" t="str">
        <f>IF(G274,'!I'!T274*Simulación!$I$30,"")</f>
        <v/>
      </c>
      <c r="N274" s="11">
        <f t="shared" ca="1" si="43"/>
        <v>0.96407763418362724</v>
      </c>
      <c r="O274" s="11">
        <f t="shared" ca="1" si="43"/>
        <v>0.61703804485331648</v>
      </c>
      <c r="P274" s="11">
        <f t="shared" ca="1" si="37"/>
        <v>6.0574784260830228</v>
      </c>
      <c r="Q274" s="11">
        <f t="shared" ca="1" si="38"/>
        <v>0.41937611549760506</v>
      </c>
      <c r="R274" s="12">
        <f t="shared" ca="1" si="39"/>
        <v>0.63116711572965234</v>
      </c>
      <c r="S274" s="12">
        <f t="shared" ca="1" si="40"/>
        <v>-0.1449282150553049</v>
      </c>
      <c r="T274" s="4">
        <f t="shared" ca="1" si="41"/>
        <v>1.097263738448486</v>
      </c>
      <c r="U274" s="4">
        <f t="shared" ca="1" si="42"/>
        <v>-0.13642137580569341</v>
      </c>
    </row>
    <row r="275" spans="7:21" x14ac:dyDescent="0.25">
      <c r="G275">
        <f>IF(H275&lt;=Simulación!$F$27,1,0)</f>
        <v>0</v>
      </c>
      <c r="H275">
        <v>271</v>
      </c>
      <c r="I275" t="str">
        <f ca="1">IF(G275,IF(Simulación!$F$9,RANDBETWEEN(Simulación!$F$7,Simulación!$F$8),I274+Simulación!$H$9),"")</f>
        <v/>
      </c>
      <c r="J275" s="2" t="str">
        <f>IF(G275,ROUND(K275+L275,Simulación!$I$27),"")</f>
        <v/>
      </c>
      <c r="K275" s="137" t="str">
        <f>IF(G275,Simulación!$F$17+Simulación!$F$18*I275+Simulación!$F$19*I275^2+Simulación!$F$20*I275^3,"")</f>
        <v/>
      </c>
      <c r="L275" s="144" t="str">
        <f>IF(G275,'!I'!T275*Simulación!$I$30,"")</f>
        <v/>
      </c>
      <c r="N275" s="11">
        <f t="shared" ca="1" si="43"/>
        <v>0.30134857958763439</v>
      </c>
      <c r="O275" s="11">
        <f t="shared" ca="1" si="43"/>
        <v>0.73454349023103016</v>
      </c>
      <c r="P275" s="11">
        <f t="shared" ca="1" si="37"/>
        <v>1.8934289676044627</v>
      </c>
      <c r="Q275" s="11">
        <f t="shared" ca="1" si="38"/>
        <v>0.26796497154267751</v>
      </c>
      <c r="R275" s="12">
        <f t="shared" ca="1" si="39"/>
        <v>-0.16412947582554063</v>
      </c>
      <c r="S275" s="12">
        <f t="shared" ca="1" si="40"/>
        <v>0.49094448434411692</v>
      </c>
      <c r="T275" s="4">
        <f t="shared" ca="1" si="41"/>
        <v>-0.14710937780815858</v>
      </c>
      <c r="U275" s="4">
        <f t="shared" ca="1" si="42"/>
        <v>0.88670516696937407</v>
      </c>
    </row>
    <row r="276" spans="7:21" x14ac:dyDescent="0.25">
      <c r="G276">
        <f>IF(H276&lt;=Simulación!$F$27,1,0)</f>
        <v>0</v>
      </c>
      <c r="H276">
        <v>272</v>
      </c>
      <c r="I276" t="str">
        <f ca="1">IF(G276,IF(Simulación!$F$9,RANDBETWEEN(Simulación!$F$7,Simulación!$F$8),I275+Simulación!$H$9),"")</f>
        <v/>
      </c>
      <c r="J276" s="2" t="str">
        <f>IF(G276,ROUND(K276+L276,Simulación!$I$27),"")</f>
        <v/>
      </c>
      <c r="K276" s="137" t="str">
        <f>IF(G276,Simulación!$F$17+Simulación!$F$18*I276+Simulación!$F$19*I276^2+Simulación!$F$20*I276^3,"")</f>
        <v/>
      </c>
      <c r="L276" s="144" t="str">
        <f>IF(G276,'!I'!T276*Simulación!$I$30,"")</f>
        <v/>
      </c>
      <c r="N276" s="11">
        <f t="shared" ca="1" si="43"/>
        <v>0.67025503766820949</v>
      </c>
      <c r="O276" s="11">
        <f t="shared" ca="1" si="43"/>
        <v>0.79736811157661069</v>
      </c>
      <c r="P276" s="11">
        <f t="shared" ca="1" si="37"/>
        <v>4.2113366047399943</v>
      </c>
      <c r="Q276" s="11">
        <f t="shared" ca="1" si="38"/>
        <v>0.19668227334733773</v>
      </c>
      <c r="R276" s="12">
        <f t="shared" ca="1" si="39"/>
        <v>-0.21302929857691624</v>
      </c>
      <c r="S276" s="12">
        <f t="shared" ca="1" si="40"/>
        <v>-0.38897402393368735</v>
      </c>
      <c r="T276" s="4">
        <f t="shared" ca="1" si="41"/>
        <v>-0.22362124202039685</v>
      </c>
      <c r="U276" s="4">
        <f t="shared" ca="1" si="42"/>
        <v>-0.52909391065789702</v>
      </c>
    </row>
    <row r="277" spans="7:21" x14ac:dyDescent="0.25">
      <c r="G277">
        <f>IF(H277&lt;=Simulación!$F$27,1,0)</f>
        <v>0</v>
      </c>
      <c r="H277">
        <v>273</v>
      </c>
      <c r="I277" t="str">
        <f ca="1">IF(G277,IF(Simulación!$F$9,RANDBETWEEN(Simulación!$F$7,Simulación!$F$8),I276+Simulación!$H$9),"")</f>
        <v/>
      </c>
      <c r="J277" s="2" t="str">
        <f>IF(G277,ROUND(K277+L277,Simulación!$I$27),"")</f>
        <v/>
      </c>
      <c r="K277" s="137" t="str">
        <f>IF(G277,Simulación!$F$17+Simulación!$F$18*I277+Simulación!$F$19*I277^2+Simulación!$F$20*I277^3,"")</f>
        <v/>
      </c>
      <c r="L277" s="144" t="str">
        <f>IF(G277,'!I'!T277*Simulación!$I$30,"")</f>
        <v/>
      </c>
      <c r="N277" s="11">
        <f t="shared" ca="1" si="43"/>
        <v>0.39303277464424791</v>
      </c>
      <c r="O277" s="11">
        <f t="shared" ca="1" si="43"/>
        <v>0.63722662508644123</v>
      </c>
      <c r="P277" s="11">
        <f t="shared" ca="1" si="37"/>
        <v>2.4694977548847641</v>
      </c>
      <c r="Q277" s="11">
        <f t="shared" ca="1" si="38"/>
        <v>0.39141217294034153</v>
      </c>
      <c r="R277" s="12">
        <f t="shared" ca="1" si="39"/>
        <v>-0.48956693683971086</v>
      </c>
      <c r="S277" s="12">
        <f t="shared" ca="1" si="40"/>
        <v>0.38953355092177105</v>
      </c>
      <c r="T277" s="4">
        <f t="shared" ca="1" si="41"/>
        <v>-0.65631013612770317</v>
      </c>
      <c r="U277" s="4">
        <f t="shared" ca="1" si="42"/>
        <v>0.72353379979164434</v>
      </c>
    </row>
    <row r="278" spans="7:21" x14ac:dyDescent="0.25">
      <c r="G278">
        <f>IF(H278&lt;=Simulación!$F$27,1,0)</f>
        <v>0</v>
      </c>
      <c r="H278">
        <v>274</v>
      </c>
      <c r="I278" t="str">
        <f ca="1">IF(G278,IF(Simulación!$F$9,RANDBETWEEN(Simulación!$F$7,Simulación!$F$8),I277+Simulación!$H$9),"")</f>
        <v/>
      </c>
      <c r="J278" s="2" t="str">
        <f>IF(G278,ROUND(K278+L278,Simulación!$I$27),"")</f>
        <v/>
      </c>
      <c r="K278" s="137" t="str">
        <f>IF(G278,Simulación!$F$17+Simulación!$F$18*I278+Simulación!$F$19*I278^2+Simulación!$F$20*I278^3,"")</f>
        <v/>
      </c>
      <c r="L278" s="144" t="str">
        <f>IF(G278,'!I'!T278*Simulación!$I$30,"")</f>
        <v/>
      </c>
      <c r="N278" s="11">
        <f t="shared" ca="1" si="43"/>
        <v>0.61561042290924561</v>
      </c>
      <c r="O278" s="11">
        <f t="shared" ca="1" si="43"/>
        <v>0.44486140544593078</v>
      </c>
      <c r="P278" s="11">
        <f t="shared" ca="1" si="37"/>
        <v>3.8679943641699834</v>
      </c>
      <c r="Q278" s="11">
        <f t="shared" ca="1" si="38"/>
        <v>0.70355054084790669</v>
      </c>
      <c r="R278" s="12">
        <f t="shared" ca="1" si="39"/>
        <v>-0.62704546201726186</v>
      </c>
      <c r="S278" s="12">
        <f t="shared" ca="1" si="40"/>
        <v>-0.55710369717985642</v>
      </c>
      <c r="T278" s="4">
        <f t="shared" ca="1" si="41"/>
        <v>-0.87141803751958813</v>
      </c>
      <c r="U278" s="4">
        <f t="shared" ca="1" si="42"/>
        <v>-0.79961650344844248</v>
      </c>
    </row>
    <row r="279" spans="7:21" x14ac:dyDescent="0.25">
      <c r="G279">
        <f>IF(H279&lt;=Simulación!$F$27,1,0)</f>
        <v>0</v>
      </c>
      <c r="H279">
        <v>275</v>
      </c>
      <c r="I279" t="str">
        <f ca="1">IF(G279,IF(Simulación!$F$9,RANDBETWEEN(Simulación!$F$7,Simulación!$F$8),I278+Simulación!$H$9),"")</f>
        <v/>
      </c>
      <c r="J279" s="2" t="str">
        <f>IF(G279,ROUND(K279+L279,Simulación!$I$27),"")</f>
        <v/>
      </c>
      <c r="K279" s="137" t="str">
        <f>IF(G279,Simulación!$F$17+Simulación!$F$18*I279+Simulación!$F$19*I279^2+Simulación!$F$20*I279^3,"")</f>
        <v/>
      </c>
      <c r="L279" s="144" t="str">
        <f>IF(G279,'!I'!T279*Simulación!$I$30,"")</f>
        <v/>
      </c>
      <c r="N279" s="11">
        <f t="shared" ca="1" si="43"/>
        <v>0.33888862557041155</v>
      </c>
      <c r="O279" s="11">
        <f t="shared" ca="1" si="43"/>
        <v>0.43510694500441194</v>
      </c>
      <c r="P279" s="11">
        <f t="shared" ca="1" si="37"/>
        <v>2.1293000329542942</v>
      </c>
      <c r="Q279" s="11">
        <f t="shared" ca="1" si="38"/>
        <v>0.72280796923152191</v>
      </c>
      <c r="R279" s="12">
        <f t="shared" ca="1" si="39"/>
        <v>-0.45052617081056667</v>
      </c>
      <c r="S279" s="12">
        <f t="shared" ca="1" si="40"/>
        <v>0.720995241763973</v>
      </c>
      <c r="T279" s="4">
        <f t="shared" ca="1" si="41"/>
        <v>-0.59522439754842338</v>
      </c>
      <c r="U279" s="4">
        <f t="shared" ca="1" si="42"/>
        <v>1.2568595018292756</v>
      </c>
    </row>
    <row r="280" spans="7:21" x14ac:dyDescent="0.25">
      <c r="G280">
        <f>IF(H280&lt;=Simulación!$F$27,1,0)</f>
        <v>0</v>
      </c>
      <c r="H280">
        <v>276</v>
      </c>
      <c r="I280" t="str">
        <f ca="1">IF(G280,IF(Simulación!$F$9,RANDBETWEEN(Simulación!$F$7,Simulación!$F$8),I279+Simulación!$H$9),"")</f>
        <v/>
      </c>
      <c r="J280" s="2" t="str">
        <f>IF(G280,ROUND(K280+L280,Simulación!$I$27),"")</f>
        <v/>
      </c>
      <c r="K280" s="137" t="str">
        <f>IF(G280,Simulación!$F$17+Simulación!$F$18*I280+Simulación!$F$19*I280^2+Simulación!$F$20*I280^3,"")</f>
        <v/>
      </c>
      <c r="L280" s="144" t="str">
        <f>IF(G280,'!I'!T280*Simulación!$I$30,"")</f>
        <v/>
      </c>
      <c r="N280" s="11">
        <f t="shared" ca="1" si="43"/>
        <v>0.94888489723556413</v>
      </c>
      <c r="O280" s="11">
        <f t="shared" ca="1" si="43"/>
        <v>0.65587951022166524</v>
      </c>
      <c r="P280" s="11">
        <f t="shared" ca="1" si="37"/>
        <v>5.9620196445151077</v>
      </c>
      <c r="Q280" s="11">
        <f t="shared" ca="1" si="38"/>
        <v>0.36635187262697588</v>
      </c>
      <c r="R280" s="12">
        <f t="shared" ca="1" si="39"/>
        <v>0.57432146989390198</v>
      </c>
      <c r="S280" s="12">
        <f t="shared" ca="1" si="40"/>
        <v>-0.19106732281026972</v>
      </c>
      <c r="T280" s="4">
        <f t="shared" ca="1" si="41"/>
        <v>1.0083193192149917</v>
      </c>
      <c r="U280" s="4">
        <f t="shared" ca="1" si="42"/>
        <v>-0.21065973491224005</v>
      </c>
    </row>
    <row r="281" spans="7:21" x14ac:dyDescent="0.25">
      <c r="G281">
        <f>IF(H281&lt;=Simulación!$F$27,1,0)</f>
        <v>0</v>
      </c>
      <c r="H281">
        <v>277</v>
      </c>
      <c r="I281" t="str">
        <f ca="1">IF(G281,IF(Simulación!$F$9,RANDBETWEEN(Simulación!$F$7,Simulación!$F$8),I280+Simulación!$H$9),"")</f>
        <v/>
      </c>
      <c r="J281" s="2" t="str">
        <f>IF(G281,ROUND(K281+L281,Simulación!$I$27),"")</f>
        <v/>
      </c>
      <c r="K281" s="137" t="str">
        <f>IF(G281,Simulación!$F$17+Simulación!$F$18*I281+Simulación!$F$19*I281^2+Simulación!$F$20*I281^3,"")</f>
        <v/>
      </c>
      <c r="L281" s="144" t="str">
        <f>IF(G281,'!I'!T281*Simulación!$I$30,"")</f>
        <v/>
      </c>
      <c r="N281" s="11">
        <f t="shared" ca="1" si="43"/>
        <v>0.28675790023442604</v>
      </c>
      <c r="O281" s="11">
        <f t="shared" ca="1" si="43"/>
        <v>0.50958315889090811</v>
      </c>
      <c r="P281" s="11">
        <f t="shared" ca="1" si="37"/>
        <v>1.8017530254706153</v>
      </c>
      <c r="Q281" s="11">
        <f t="shared" ca="1" si="38"/>
        <v>0.58556986668923405</v>
      </c>
      <c r="R281" s="12">
        <f t="shared" ca="1" si="39"/>
        <v>-0.1751669163499899</v>
      </c>
      <c r="S281" s="12">
        <f t="shared" ca="1" si="40"/>
        <v>0.74490698621080853</v>
      </c>
      <c r="T281" s="4">
        <f t="shared" ca="1" si="41"/>
        <v>-0.16437927988839796</v>
      </c>
      <c r="U281" s="4">
        <f t="shared" ca="1" si="42"/>
        <v>1.2953337757691987</v>
      </c>
    </row>
    <row r="282" spans="7:21" x14ac:dyDescent="0.25">
      <c r="G282">
        <f>IF(H282&lt;=Simulación!$F$27,1,0)</f>
        <v>0</v>
      </c>
      <c r="H282">
        <v>278</v>
      </c>
      <c r="I282" t="str">
        <f ca="1">IF(G282,IF(Simulación!$F$9,RANDBETWEEN(Simulación!$F$7,Simulación!$F$8),I281+Simulación!$H$9),"")</f>
        <v/>
      </c>
      <c r="J282" s="2" t="str">
        <f>IF(G282,ROUND(K282+L282,Simulación!$I$27),"")</f>
        <v/>
      </c>
      <c r="K282" s="137" t="str">
        <f>IF(G282,Simulación!$F$17+Simulación!$F$18*I282+Simulación!$F$19*I282^2+Simulación!$F$20*I282^3,"")</f>
        <v/>
      </c>
      <c r="L282" s="144" t="str">
        <f>IF(G282,'!I'!T282*Simulación!$I$30,"")</f>
        <v/>
      </c>
      <c r="N282" s="11">
        <f t="shared" ca="1" si="43"/>
        <v>0.97857247635212563</v>
      </c>
      <c r="O282" s="11">
        <f t="shared" ca="1" si="43"/>
        <v>7.3833150867238517E-2</v>
      </c>
      <c r="P282" s="11">
        <f t="shared" ca="1" si="37"/>
        <v>6.1485522054260189</v>
      </c>
      <c r="Q282" s="11">
        <f t="shared" ca="1" si="38"/>
        <v>2.2634971948886253</v>
      </c>
      <c r="R282" s="12">
        <f t="shared" ca="1" si="39"/>
        <v>1.4908776533575399</v>
      </c>
      <c r="S282" s="12">
        <f t="shared" ca="1" si="40"/>
        <v>-0.20194310487793357</v>
      </c>
      <c r="T282" s="4">
        <f t="shared" ca="1" si="41"/>
        <v>2.4424231319958762</v>
      </c>
      <c r="U282" s="4">
        <f t="shared" ca="1" si="42"/>
        <v>-0.22815899430389763</v>
      </c>
    </row>
    <row r="283" spans="7:21" x14ac:dyDescent="0.25">
      <c r="G283">
        <f>IF(H283&lt;=Simulación!$F$27,1,0)</f>
        <v>0</v>
      </c>
      <c r="H283">
        <v>279</v>
      </c>
      <c r="I283" t="str">
        <f ca="1">IF(G283,IF(Simulación!$F$9,RANDBETWEEN(Simulación!$F$7,Simulación!$F$8),I282+Simulación!$H$9),"")</f>
        <v/>
      </c>
      <c r="J283" s="2" t="str">
        <f>IF(G283,ROUND(K283+L283,Simulación!$I$27),"")</f>
        <v/>
      </c>
      <c r="K283" s="137" t="str">
        <f>IF(G283,Simulación!$F$17+Simulación!$F$18*I283+Simulación!$F$19*I283^2+Simulación!$F$20*I283^3,"")</f>
        <v/>
      </c>
      <c r="L283" s="144" t="str">
        <f>IF(G283,'!I'!T283*Simulación!$I$30,"")</f>
        <v/>
      </c>
      <c r="N283" s="11">
        <f t="shared" ca="1" si="43"/>
        <v>0.53739843352691463</v>
      </c>
      <c r="O283" s="11">
        <f t="shared" ca="1" si="43"/>
        <v>0.79573826200383235</v>
      </c>
      <c r="P283" s="11">
        <f t="shared" ca="1" si="37"/>
        <v>3.3765739416376355</v>
      </c>
      <c r="Q283" s="11">
        <f t="shared" ca="1" si="38"/>
        <v>0.19845951794187999</v>
      </c>
      <c r="R283" s="12">
        <f t="shared" ca="1" si="39"/>
        <v>-0.43324536590182122</v>
      </c>
      <c r="S283" s="12">
        <f t="shared" ca="1" si="40"/>
        <v>-0.1037206385753436</v>
      </c>
      <c r="T283" s="4">
        <f t="shared" ca="1" si="41"/>
        <v>-0.56818571879127155</v>
      </c>
      <c r="U283" s="4">
        <f t="shared" ca="1" si="42"/>
        <v>-7.0117907674568394E-2</v>
      </c>
    </row>
    <row r="284" spans="7:21" x14ac:dyDescent="0.25">
      <c r="G284">
        <f>IF(H284&lt;=Simulación!$F$27,1,0)</f>
        <v>0</v>
      </c>
      <c r="H284">
        <v>280</v>
      </c>
      <c r="I284" t="str">
        <f ca="1">IF(G284,IF(Simulación!$F$9,RANDBETWEEN(Simulación!$F$7,Simulación!$F$8),I283+Simulación!$H$9),"")</f>
        <v/>
      </c>
      <c r="J284" s="2" t="str">
        <f>IF(G284,ROUND(K284+L284,Simulación!$I$27),"")</f>
        <v/>
      </c>
      <c r="K284" s="137" t="str">
        <f>IF(G284,Simulación!$F$17+Simulación!$F$18*I284+Simulación!$F$19*I284^2+Simulación!$F$20*I284^3,"")</f>
        <v/>
      </c>
      <c r="L284" s="144" t="str">
        <f>IF(G284,'!I'!T284*Simulación!$I$30,"")</f>
        <v/>
      </c>
      <c r="N284" s="11">
        <f t="shared" ca="1" si="43"/>
        <v>0.16366627350102114</v>
      </c>
      <c r="O284" s="11">
        <f t="shared" ca="1" si="43"/>
        <v>0.51643717684986212</v>
      </c>
      <c r="P284" s="11">
        <f t="shared" ca="1" si="37"/>
        <v>1.0283455249424518</v>
      </c>
      <c r="Q284" s="11">
        <f t="shared" ca="1" si="38"/>
        <v>0.57396500330080047</v>
      </c>
      <c r="R284" s="12">
        <f t="shared" ca="1" si="39"/>
        <v>0.39110325500616017</v>
      </c>
      <c r="S284" s="12">
        <f t="shared" ca="1" si="40"/>
        <v>0.64884763020634273</v>
      </c>
      <c r="T284" s="4">
        <f t="shared" ca="1" si="41"/>
        <v>0.72164410466515494</v>
      </c>
      <c r="U284" s="4">
        <f t="shared" ca="1" si="42"/>
        <v>1.1407731586789003</v>
      </c>
    </row>
    <row r="285" spans="7:21" x14ac:dyDescent="0.25">
      <c r="G285">
        <f>IF(H285&lt;=Simulación!$F$27,1,0)</f>
        <v>0</v>
      </c>
      <c r="H285">
        <v>281</v>
      </c>
      <c r="I285" t="str">
        <f ca="1">IF(G285,IF(Simulación!$F$9,RANDBETWEEN(Simulación!$F$7,Simulación!$F$8),I284+Simulación!$H$9),"")</f>
        <v/>
      </c>
      <c r="J285" s="2" t="str">
        <f>IF(G285,ROUND(K285+L285,Simulación!$I$27),"")</f>
        <v/>
      </c>
      <c r="K285" s="137" t="str">
        <f>IF(G285,Simulación!$F$17+Simulación!$F$18*I285+Simulación!$F$19*I285^2+Simulación!$F$20*I285^3,"")</f>
        <v/>
      </c>
      <c r="L285" s="144" t="str">
        <f>IF(G285,'!I'!T285*Simulación!$I$30,"")</f>
        <v/>
      </c>
      <c r="N285" s="11">
        <f t="shared" ref="N285:O304" ca="1" si="44">RAND()</f>
        <v>0.35046518516392056</v>
      </c>
      <c r="O285" s="11">
        <f t="shared" ca="1" si="44"/>
        <v>0.81643465808057702</v>
      </c>
      <c r="P285" s="11">
        <f t="shared" ca="1" si="37"/>
        <v>2.2020377020999189</v>
      </c>
      <c r="Q285" s="11">
        <f t="shared" ca="1" si="38"/>
        <v>0.17615713507101124</v>
      </c>
      <c r="R285" s="12">
        <f t="shared" ca="1" si="39"/>
        <v>-0.24769120996098193</v>
      </c>
      <c r="S285" s="12">
        <f t="shared" ca="1" si="40"/>
        <v>0.33883063553798676</v>
      </c>
      <c r="T285" s="4">
        <f t="shared" ca="1" si="41"/>
        <v>-0.27785553793263845</v>
      </c>
      <c r="U285" s="4">
        <f t="shared" ca="1" si="42"/>
        <v>0.64195222131811636</v>
      </c>
    </row>
    <row r="286" spans="7:21" x14ac:dyDescent="0.25">
      <c r="G286">
        <f>IF(H286&lt;=Simulación!$F$27,1,0)</f>
        <v>0</v>
      </c>
      <c r="H286">
        <v>282</v>
      </c>
      <c r="I286" t="str">
        <f ca="1">IF(G286,IF(Simulación!$F$9,RANDBETWEEN(Simulación!$F$7,Simulación!$F$8),I285+Simulación!$H$9),"")</f>
        <v/>
      </c>
      <c r="J286" s="2" t="str">
        <f>IF(G286,ROUND(K286+L286,Simulación!$I$27),"")</f>
        <v/>
      </c>
      <c r="K286" s="137" t="str">
        <f>IF(G286,Simulación!$F$17+Simulación!$F$18*I286+Simulación!$F$19*I286^2+Simulación!$F$20*I286^3,"")</f>
        <v/>
      </c>
      <c r="L286" s="144" t="str">
        <f>IF(G286,'!I'!T286*Simulación!$I$30,"")</f>
        <v/>
      </c>
      <c r="N286" s="11">
        <f t="shared" ca="1" si="44"/>
        <v>0.21304604484753331</v>
      </c>
      <c r="O286" s="11">
        <f t="shared" ca="1" si="44"/>
        <v>0.8318018194047333</v>
      </c>
      <c r="P286" s="11">
        <f t="shared" ca="1" si="37"/>
        <v>1.3386077787387445</v>
      </c>
      <c r="Q286" s="11">
        <f t="shared" ca="1" si="38"/>
        <v>0.15996026807063427</v>
      </c>
      <c r="R286" s="12">
        <f t="shared" ca="1" si="39"/>
        <v>9.2031727623761328E-2</v>
      </c>
      <c r="S286" s="12">
        <f t="shared" ca="1" si="40"/>
        <v>0.38921771437232927</v>
      </c>
      <c r="T286" s="4">
        <f t="shared" ca="1" si="41"/>
        <v>0.25369721231808434</v>
      </c>
      <c r="U286" s="4">
        <f t="shared" ca="1" si="42"/>
        <v>0.7230256151232074</v>
      </c>
    </row>
    <row r="287" spans="7:21" x14ac:dyDescent="0.25">
      <c r="G287">
        <f>IF(H287&lt;=Simulación!$F$27,1,0)</f>
        <v>0</v>
      </c>
      <c r="H287">
        <v>283</v>
      </c>
      <c r="I287" t="str">
        <f ca="1">IF(G287,IF(Simulación!$F$9,RANDBETWEEN(Simulación!$F$7,Simulación!$F$8),I286+Simulación!$H$9),"")</f>
        <v/>
      </c>
      <c r="J287" s="2" t="str">
        <f>IF(G287,ROUND(K287+L287,Simulación!$I$27),"")</f>
        <v/>
      </c>
      <c r="K287" s="137" t="str">
        <f>IF(G287,Simulación!$F$17+Simulación!$F$18*I287+Simulación!$F$19*I287^2+Simulación!$F$20*I287^3,"")</f>
        <v/>
      </c>
      <c r="L287" s="144" t="str">
        <f>IF(G287,'!I'!T287*Simulación!$I$30,"")</f>
        <v/>
      </c>
      <c r="N287" s="11">
        <f t="shared" ca="1" si="44"/>
        <v>0.18495788623745379</v>
      </c>
      <c r="O287" s="11">
        <f t="shared" ca="1" si="44"/>
        <v>0.49544463044665088</v>
      </c>
      <c r="P287" s="11">
        <f t="shared" ca="1" si="37"/>
        <v>1.162124673254163</v>
      </c>
      <c r="Q287" s="11">
        <f t="shared" ca="1" si="38"/>
        <v>0.61000974808952702</v>
      </c>
      <c r="R287" s="12">
        <f t="shared" ca="1" si="39"/>
        <v>0.31037455607545628</v>
      </c>
      <c r="S287" s="12">
        <f t="shared" ca="1" si="40"/>
        <v>0.71671290139810551</v>
      </c>
      <c r="T287" s="4">
        <f t="shared" ca="1" si="41"/>
        <v>0.59533069690453233</v>
      </c>
      <c r="U287" s="4">
        <f t="shared" ca="1" si="42"/>
        <v>1.2499691665504464</v>
      </c>
    </row>
    <row r="288" spans="7:21" x14ac:dyDescent="0.25">
      <c r="G288">
        <f>IF(H288&lt;=Simulación!$F$27,1,0)</f>
        <v>0</v>
      </c>
      <c r="H288">
        <v>284</v>
      </c>
      <c r="I288" t="str">
        <f ca="1">IF(G288,IF(Simulación!$F$9,RANDBETWEEN(Simulación!$F$7,Simulación!$F$8),I287+Simulación!$H$9),"")</f>
        <v/>
      </c>
      <c r="J288" s="2" t="str">
        <f>IF(G288,ROUND(K288+L288,Simulación!$I$27),"")</f>
        <v/>
      </c>
      <c r="K288" s="137" t="str">
        <f>IF(G288,Simulación!$F$17+Simulación!$F$18*I288+Simulación!$F$19*I288^2+Simulación!$F$20*I288^3,"")</f>
        <v/>
      </c>
      <c r="L288" s="144" t="str">
        <f>IF(G288,'!I'!T288*Simulación!$I$30,"")</f>
        <v/>
      </c>
      <c r="N288" s="11">
        <f t="shared" ca="1" si="44"/>
        <v>2.3755479742724739E-2</v>
      </c>
      <c r="O288" s="11">
        <f t="shared" ca="1" si="44"/>
        <v>0.12748515193401111</v>
      </c>
      <c r="P288" s="11">
        <f t="shared" ca="1" si="37"/>
        <v>0.14926008128449036</v>
      </c>
      <c r="Q288" s="11">
        <f t="shared" ca="1" si="38"/>
        <v>1.7890807882425235</v>
      </c>
      <c r="R288" s="12">
        <f t="shared" ca="1" si="39"/>
        <v>1.3226933657554214</v>
      </c>
      <c r="S288" s="12">
        <f t="shared" ca="1" si="40"/>
        <v>0.19890462143730644</v>
      </c>
      <c r="T288" s="4">
        <f t="shared" ca="1" si="41"/>
        <v>2.179270984368034</v>
      </c>
      <c r="U288" s="4">
        <f t="shared" ca="1" si="42"/>
        <v>0.41680964295873696</v>
      </c>
    </row>
    <row r="289" spans="7:21" x14ac:dyDescent="0.25">
      <c r="G289">
        <f>IF(H289&lt;=Simulación!$F$27,1,0)</f>
        <v>0</v>
      </c>
      <c r="H289">
        <v>285</v>
      </c>
      <c r="I289" t="str">
        <f ca="1">IF(G289,IF(Simulación!$F$9,RANDBETWEEN(Simulación!$F$7,Simulación!$F$8),I288+Simulación!$H$9),"")</f>
        <v/>
      </c>
      <c r="J289" s="2" t="str">
        <f>IF(G289,ROUND(K289+L289,Simulación!$I$27),"")</f>
        <v/>
      </c>
      <c r="K289" s="137" t="str">
        <f>IF(G289,Simulación!$F$17+Simulación!$F$18*I289+Simulación!$F$19*I289^2+Simulación!$F$20*I289^3,"")</f>
        <v/>
      </c>
      <c r="L289" s="144" t="str">
        <f>IF(G289,'!I'!T289*Simulación!$I$30,"")</f>
        <v/>
      </c>
      <c r="N289" s="11">
        <f t="shared" ca="1" si="44"/>
        <v>0.96095401027212313</v>
      </c>
      <c r="O289" s="11">
        <f t="shared" ca="1" si="44"/>
        <v>0.26508542147785441</v>
      </c>
      <c r="P289" s="11">
        <f t="shared" ca="1" si="37"/>
        <v>6.0378521182171054</v>
      </c>
      <c r="Q289" s="11">
        <f t="shared" ca="1" si="38"/>
        <v>1.1532283117598985</v>
      </c>
      <c r="R289" s="12">
        <f t="shared" ca="1" si="39"/>
        <v>1.0417287673515212</v>
      </c>
      <c r="S289" s="12">
        <f t="shared" ca="1" si="40"/>
        <v>-0.26082462888342944</v>
      </c>
      <c r="T289" s="4">
        <f t="shared" ca="1" si="41"/>
        <v>1.7396553785850759</v>
      </c>
      <c r="U289" s="4">
        <f t="shared" ca="1" si="42"/>
        <v>-0.32290004883567663</v>
      </c>
    </row>
    <row r="290" spans="7:21" x14ac:dyDescent="0.25">
      <c r="G290">
        <f>IF(H290&lt;=Simulación!$F$27,1,0)</f>
        <v>0</v>
      </c>
      <c r="H290">
        <v>286</v>
      </c>
      <c r="I290" t="str">
        <f ca="1">IF(G290,IF(Simulación!$F$9,RANDBETWEEN(Simulación!$F$7,Simulación!$F$8),I289+Simulación!$H$9),"")</f>
        <v/>
      </c>
      <c r="J290" s="2" t="str">
        <f>IF(G290,ROUND(K290+L290,Simulación!$I$27),"")</f>
        <v/>
      </c>
      <c r="K290" s="137" t="str">
        <f>IF(G290,Simulación!$F$17+Simulación!$F$18*I290+Simulación!$F$19*I290^2+Simulación!$F$20*I290^3,"")</f>
        <v/>
      </c>
      <c r="L290" s="144" t="str">
        <f>IF(G290,'!I'!T290*Simulación!$I$30,"")</f>
        <v/>
      </c>
      <c r="N290" s="11">
        <f t="shared" ca="1" si="44"/>
        <v>0.95186969177056324</v>
      </c>
      <c r="O290" s="11">
        <f t="shared" ca="1" si="44"/>
        <v>0.95302189547640381</v>
      </c>
      <c r="P290" s="11">
        <f t="shared" ca="1" si="37"/>
        <v>5.9807736616823641</v>
      </c>
      <c r="Q290" s="11">
        <f t="shared" ca="1" si="38"/>
        <v>4.1794242846441877E-2</v>
      </c>
      <c r="R290" s="12">
        <f t="shared" ca="1" si="39"/>
        <v>0.19515928784733838</v>
      </c>
      <c r="S290" s="12">
        <f t="shared" ca="1" si="40"/>
        <v>-6.0885919664250804E-2</v>
      </c>
      <c r="T290" s="4">
        <f t="shared" ca="1" si="41"/>
        <v>0.41505734494031932</v>
      </c>
      <c r="U290" s="4">
        <f t="shared" ca="1" si="42"/>
        <v>-1.196348513999053E-3</v>
      </c>
    </row>
    <row r="291" spans="7:21" x14ac:dyDescent="0.25">
      <c r="G291">
        <f>IF(H291&lt;=Simulación!$F$27,1,0)</f>
        <v>0</v>
      </c>
      <c r="H291">
        <v>287</v>
      </c>
      <c r="I291" t="str">
        <f ca="1">IF(G291,IF(Simulación!$F$9,RANDBETWEEN(Simulación!$F$7,Simulación!$F$8),I290+Simulación!$H$9),"")</f>
        <v/>
      </c>
      <c r="J291" s="2" t="str">
        <f>IF(G291,ROUND(K291+L291,Simulación!$I$27),"")</f>
        <v/>
      </c>
      <c r="K291" s="137" t="str">
        <f>IF(G291,Simulación!$F$17+Simulación!$F$18*I291+Simulación!$F$19*I291^2+Simulación!$F$20*I291^3,"")</f>
        <v/>
      </c>
      <c r="L291" s="144" t="str">
        <f>IF(G291,'!I'!T291*Simulación!$I$30,"")</f>
        <v/>
      </c>
      <c r="N291" s="11">
        <f t="shared" ca="1" si="44"/>
        <v>4.1140315052733634E-2</v>
      </c>
      <c r="O291" s="11">
        <f t="shared" ca="1" si="44"/>
        <v>0.55560080578813742</v>
      </c>
      <c r="P291" s="11">
        <f t="shared" ca="1" si="37"/>
        <v>0.25849222307207514</v>
      </c>
      <c r="Q291" s="11">
        <f t="shared" ca="1" si="38"/>
        <v>0.51047426615290492</v>
      </c>
      <c r="R291" s="12">
        <f t="shared" ca="1" si="39"/>
        <v>0.69073746401739333</v>
      </c>
      <c r="S291" s="12">
        <f t="shared" ca="1" si="40"/>
        <v>0.18263631061682448</v>
      </c>
      <c r="T291" s="4">
        <f t="shared" ca="1" si="41"/>
        <v>1.1904714055282029</v>
      </c>
      <c r="U291" s="4">
        <f t="shared" ca="1" si="42"/>
        <v>0.39063374230712755</v>
      </c>
    </row>
    <row r="292" spans="7:21" x14ac:dyDescent="0.25">
      <c r="G292">
        <f>IF(H292&lt;=Simulación!$F$27,1,0)</f>
        <v>0</v>
      </c>
      <c r="H292">
        <v>288</v>
      </c>
      <c r="I292" t="str">
        <f ca="1">IF(G292,IF(Simulación!$F$9,RANDBETWEEN(Simulación!$F$7,Simulación!$F$8),I291+Simulación!$H$9),"")</f>
        <v/>
      </c>
      <c r="J292" s="2" t="str">
        <f>IF(G292,ROUND(K292+L292,Simulación!$I$27),"")</f>
        <v/>
      </c>
      <c r="K292" s="137" t="str">
        <f>IF(G292,Simulación!$F$17+Simulación!$F$18*I292+Simulación!$F$19*I292^2+Simulación!$F$20*I292^3,"")</f>
        <v/>
      </c>
      <c r="L292" s="144" t="str">
        <f>IF(G292,'!I'!T292*Simulación!$I$30,"")</f>
        <v/>
      </c>
      <c r="N292" s="11">
        <f t="shared" ca="1" si="44"/>
        <v>0.23805943013426278</v>
      </c>
      <c r="O292" s="11">
        <f t="shared" ca="1" si="44"/>
        <v>0.38803907608878474</v>
      </c>
      <c r="P292" s="11">
        <f t="shared" ca="1" si="37"/>
        <v>1.495771513655145</v>
      </c>
      <c r="Q292" s="11">
        <f t="shared" ca="1" si="38"/>
        <v>0.822249076258871</v>
      </c>
      <c r="R292" s="12">
        <f t="shared" ca="1" si="39"/>
        <v>6.7967159874753796E-2</v>
      </c>
      <c r="S292" s="12">
        <f t="shared" ca="1" si="40"/>
        <v>0.90422869974217845</v>
      </c>
      <c r="T292" s="4">
        <f t="shared" ca="1" si="41"/>
        <v>0.21604421407922103</v>
      </c>
      <c r="U292" s="4">
        <f t="shared" ca="1" si="42"/>
        <v>1.551684259298856</v>
      </c>
    </row>
    <row r="293" spans="7:21" x14ac:dyDescent="0.25">
      <c r="G293">
        <f>IF(H293&lt;=Simulación!$F$27,1,0)</f>
        <v>0</v>
      </c>
      <c r="H293">
        <v>289</v>
      </c>
      <c r="I293" t="str">
        <f ca="1">IF(G293,IF(Simulación!$F$9,RANDBETWEEN(Simulación!$F$7,Simulación!$F$8),I292+Simulación!$H$9),"")</f>
        <v/>
      </c>
      <c r="J293" s="2" t="str">
        <f>IF(G293,ROUND(K293+L293,Simulación!$I$27),"")</f>
        <v/>
      </c>
      <c r="K293" s="137" t="str">
        <f>IF(G293,Simulación!$F$17+Simulación!$F$18*I293+Simulación!$F$19*I293^2+Simulación!$F$20*I293^3,"")</f>
        <v/>
      </c>
      <c r="L293" s="144" t="str">
        <f>IF(G293,'!I'!T293*Simulación!$I$30,"")</f>
        <v/>
      </c>
      <c r="N293" s="11">
        <f t="shared" ca="1" si="44"/>
        <v>0.39189082044554058</v>
      </c>
      <c r="O293" s="11">
        <f t="shared" ca="1" si="44"/>
        <v>0.94631653178127695</v>
      </c>
      <c r="P293" s="11">
        <f t="shared" ca="1" si="37"/>
        <v>2.462322645041974</v>
      </c>
      <c r="Q293" s="11">
        <f t="shared" ca="1" si="38"/>
        <v>4.7927145774270895E-2</v>
      </c>
      <c r="R293" s="12">
        <f t="shared" ca="1" si="39"/>
        <v>-0.17032875717473342</v>
      </c>
      <c r="S293" s="12">
        <f t="shared" ca="1" si="40"/>
        <v>0.13753276065571285</v>
      </c>
      <c r="T293" s="4">
        <f t="shared" ca="1" si="41"/>
        <v>-0.1568091792821743</v>
      </c>
      <c r="U293" s="4">
        <f t="shared" ca="1" si="42"/>
        <v>0.31806160769247921</v>
      </c>
    </row>
    <row r="294" spans="7:21" x14ac:dyDescent="0.25">
      <c r="G294">
        <f>IF(H294&lt;=Simulación!$F$27,1,0)</f>
        <v>0</v>
      </c>
      <c r="H294">
        <v>290</v>
      </c>
      <c r="I294" t="str">
        <f ca="1">IF(G294,IF(Simulación!$F$9,RANDBETWEEN(Simulación!$F$7,Simulación!$F$8),I293+Simulación!$H$9),"")</f>
        <v/>
      </c>
      <c r="J294" s="2" t="str">
        <f>IF(G294,ROUND(K294+L294,Simulación!$I$27),"")</f>
        <v/>
      </c>
      <c r="K294" s="137" t="str">
        <f>IF(G294,Simulación!$F$17+Simulación!$F$18*I294+Simulación!$F$19*I294^2+Simulación!$F$20*I294^3,"")</f>
        <v/>
      </c>
      <c r="L294" s="144" t="str">
        <f>IF(G294,'!I'!T294*Simulación!$I$30,"")</f>
        <v/>
      </c>
      <c r="N294" s="11">
        <f t="shared" ca="1" si="44"/>
        <v>0.28970903972189055</v>
      </c>
      <c r="O294" s="11">
        <f t="shared" ca="1" si="44"/>
        <v>0.3651302369117887</v>
      </c>
      <c r="P294" s="11">
        <f t="shared" ca="1" si="37"/>
        <v>1.8202955817376898</v>
      </c>
      <c r="Q294" s="11">
        <f t="shared" ca="1" si="38"/>
        <v>0.87510440213562035</v>
      </c>
      <c r="R294" s="12">
        <f t="shared" ca="1" si="39"/>
        <v>-0.23098512032007196</v>
      </c>
      <c r="S294" s="12">
        <f t="shared" ca="1" si="40"/>
        <v>0.90650442708590362</v>
      </c>
      <c r="T294" s="4">
        <f t="shared" ca="1" si="41"/>
        <v>-0.25171609631090319</v>
      </c>
      <c r="U294" s="4">
        <f t="shared" ca="1" si="42"/>
        <v>1.5553459309694331</v>
      </c>
    </row>
    <row r="295" spans="7:21" x14ac:dyDescent="0.25">
      <c r="G295">
        <f>IF(H295&lt;=Simulación!$F$27,1,0)</f>
        <v>0</v>
      </c>
      <c r="H295">
        <v>291</v>
      </c>
      <c r="I295" t="str">
        <f ca="1">IF(G295,IF(Simulación!$F$9,RANDBETWEEN(Simulación!$F$7,Simulación!$F$8),I294+Simulación!$H$9),"")</f>
        <v/>
      </c>
      <c r="J295" s="2" t="str">
        <f>IF(G295,ROUND(K295+L295,Simulación!$I$27),"")</f>
        <v/>
      </c>
      <c r="K295" s="137" t="str">
        <f>IF(G295,Simulación!$F$17+Simulación!$F$18*I295+Simulación!$F$19*I295^2+Simulación!$F$20*I295^3,"")</f>
        <v/>
      </c>
      <c r="L295" s="144" t="str">
        <f>IF(G295,'!I'!T295*Simulación!$I$30,"")</f>
        <v/>
      </c>
      <c r="N295" s="11">
        <f t="shared" ca="1" si="44"/>
        <v>0.48818457396881632</v>
      </c>
      <c r="O295" s="11">
        <f t="shared" ca="1" si="44"/>
        <v>0.42778000208889866</v>
      </c>
      <c r="P295" s="11">
        <f t="shared" ca="1" si="37"/>
        <v>3.0673541423525927</v>
      </c>
      <c r="Q295" s="11">
        <f t="shared" ca="1" si="38"/>
        <v>0.73755904348148771</v>
      </c>
      <c r="R295" s="12">
        <f t="shared" ca="1" si="39"/>
        <v>-0.85644705319592529</v>
      </c>
      <c r="S295" s="12">
        <f t="shared" ca="1" si="40"/>
        <v>6.3698418767687295E-2</v>
      </c>
      <c r="T295" s="4">
        <f t="shared" ca="1" si="41"/>
        <v>-1.2303547863003297</v>
      </c>
      <c r="U295" s="4">
        <f t="shared" ca="1" si="42"/>
        <v>0.19926129589215064</v>
      </c>
    </row>
    <row r="296" spans="7:21" x14ac:dyDescent="0.25">
      <c r="G296">
        <f>IF(H296&lt;=Simulación!$F$27,1,0)</f>
        <v>0</v>
      </c>
      <c r="H296">
        <v>292</v>
      </c>
      <c r="I296" t="str">
        <f ca="1">IF(G296,IF(Simulación!$F$9,RANDBETWEEN(Simulación!$F$7,Simulación!$F$8),I295+Simulación!$H$9),"")</f>
        <v/>
      </c>
      <c r="J296" s="2" t="str">
        <f>IF(G296,ROUND(K296+L296,Simulación!$I$27),"")</f>
        <v/>
      </c>
      <c r="K296" s="137" t="str">
        <f>IF(G296,Simulación!$F$17+Simulación!$F$18*I296+Simulación!$F$19*I296^2+Simulación!$F$20*I296^3,"")</f>
        <v/>
      </c>
      <c r="L296" s="144" t="str">
        <f>IF(G296,'!I'!T296*Simulación!$I$30,"")</f>
        <v/>
      </c>
      <c r="N296" s="11">
        <f t="shared" ca="1" si="44"/>
        <v>0.72065812432165022</v>
      </c>
      <c r="O296" s="11">
        <f t="shared" ca="1" si="44"/>
        <v>0.22447511164239109</v>
      </c>
      <c r="P296" s="11">
        <f t="shared" ca="1" si="37"/>
        <v>4.5280285382373924</v>
      </c>
      <c r="Q296" s="11">
        <f t="shared" ca="1" si="38"/>
        <v>1.2976636075445713</v>
      </c>
      <c r="R296" s="12">
        <f t="shared" ca="1" si="39"/>
        <v>-0.20882660158158048</v>
      </c>
      <c r="S296" s="12">
        <f t="shared" ca="1" si="40"/>
        <v>-1.1198459974552122</v>
      </c>
      <c r="T296" s="4">
        <f t="shared" ca="1" si="41"/>
        <v>-0.21704542714541827</v>
      </c>
      <c r="U296" s="4">
        <f t="shared" ca="1" si="42"/>
        <v>-1.7050753864887311</v>
      </c>
    </row>
    <row r="297" spans="7:21" x14ac:dyDescent="0.25">
      <c r="G297">
        <f>IF(H297&lt;=Simulación!$F$27,1,0)</f>
        <v>0</v>
      </c>
      <c r="H297">
        <v>293</v>
      </c>
      <c r="I297" t="str">
        <f ca="1">IF(G297,IF(Simulación!$F$9,RANDBETWEEN(Simulación!$F$7,Simulación!$F$8),I296+Simulación!$H$9),"")</f>
        <v/>
      </c>
      <c r="J297" s="2" t="str">
        <f>IF(G297,ROUND(K297+L297,Simulación!$I$27),"")</f>
        <v/>
      </c>
      <c r="K297" s="137" t="str">
        <f>IF(G297,Simulación!$F$17+Simulación!$F$18*I297+Simulación!$F$19*I297^2+Simulación!$F$20*I297^3,"")</f>
        <v/>
      </c>
      <c r="L297" s="144" t="str">
        <f>IF(G297,'!I'!T297*Simulación!$I$30,"")</f>
        <v/>
      </c>
      <c r="N297" s="11">
        <f t="shared" ca="1" si="44"/>
        <v>0.62765135693144747</v>
      </c>
      <c r="O297" s="11">
        <f t="shared" ca="1" si="44"/>
        <v>0.44872283675399194</v>
      </c>
      <c r="P297" s="11">
        <f t="shared" ca="1" si="37"/>
        <v>3.9436497839030009</v>
      </c>
      <c r="Q297" s="11">
        <f t="shared" ca="1" si="38"/>
        <v>0.69604365489924114</v>
      </c>
      <c r="R297" s="12">
        <f t="shared" ca="1" si="39"/>
        <v>-0.58002465845729045</v>
      </c>
      <c r="S297" s="12">
        <f t="shared" ca="1" si="40"/>
        <v>-0.59967912293221004</v>
      </c>
      <c r="T297" s="4">
        <f t="shared" ca="1" si="41"/>
        <v>-0.79784620975606813</v>
      </c>
      <c r="U297" s="4">
        <f t="shared" ca="1" si="42"/>
        <v>-0.86812085691152463</v>
      </c>
    </row>
    <row r="298" spans="7:21" x14ac:dyDescent="0.25">
      <c r="G298">
        <f>IF(H298&lt;=Simulación!$F$27,1,0)</f>
        <v>0</v>
      </c>
      <c r="H298">
        <v>294</v>
      </c>
      <c r="I298" t="str">
        <f ca="1">IF(G298,IF(Simulación!$F$9,RANDBETWEEN(Simulación!$F$7,Simulación!$F$8),I297+Simulación!$H$9),"")</f>
        <v/>
      </c>
      <c r="J298" s="2" t="str">
        <f>IF(G298,ROUND(K298+L298,Simulación!$I$27),"")</f>
        <v/>
      </c>
      <c r="K298" s="137" t="str">
        <f>IF(G298,Simulación!$F$17+Simulación!$F$18*I298+Simulación!$F$19*I298^2+Simulación!$F$20*I298^3,"")</f>
        <v/>
      </c>
      <c r="L298" s="144" t="str">
        <f>IF(G298,'!I'!T298*Simulación!$I$30,"")</f>
        <v/>
      </c>
      <c r="N298" s="11">
        <f t="shared" ca="1" si="44"/>
        <v>0.46396925032765657</v>
      </c>
      <c r="O298" s="11">
        <f t="shared" ca="1" si="44"/>
        <v>0.59829128493036388</v>
      </c>
      <c r="P298" s="11">
        <f t="shared" ca="1" si="37"/>
        <v>2.9152047766418594</v>
      </c>
      <c r="Q298" s="11">
        <f t="shared" ca="1" si="38"/>
        <v>0.44617464661147405</v>
      </c>
      <c r="R298" s="12">
        <f t="shared" ca="1" si="39"/>
        <v>-0.6509189945966859</v>
      </c>
      <c r="S298" s="12">
        <f t="shared" ca="1" si="40"/>
        <v>0.14993034744411693</v>
      </c>
      <c r="T298" s="4">
        <f t="shared" ca="1" si="41"/>
        <v>-0.90877212962479836</v>
      </c>
      <c r="U298" s="4">
        <f t="shared" ca="1" si="42"/>
        <v>0.33800946851675107</v>
      </c>
    </row>
    <row r="299" spans="7:21" x14ac:dyDescent="0.25">
      <c r="G299">
        <f>IF(H299&lt;=Simulación!$F$27,1,0)</f>
        <v>0</v>
      </c>
      <c r="H299">
        <v>295</v>
      </c>
      <c r="I299" t="str">
        <f ca="1">IF(G299,IF(Simulación!$F$9,RANDBETWEEN(Simulación!$F$7,Simulación!$F$8),I298+Simulación!$H$9),"")</f>
        <v/>
      </c>
      <c r="J299" s="2" t="str">
        <f>IF(G299,ROUND(K299+L299,Simulación!$I$27),"")</f>
        <v/>
      </c>
      <c r="K299" s="137" t="str">
        <f>IF(G299,Simulación!$F$17+Simulación!$F$18*I299+Simulación!$F$19*I299^2+Simulación!$F$20*I299^3,"")</f>
        <v/>
      </c>
      <c r="L299" s="144" t="str">
        <f>IF(G299,'!I'!T299*Simulación!$I$30,"")</f>
        <v/>
      </c>
      <c r="N299" s="11">
        <f t="shared" ca="1" si="44"/>
        <v>3.0279814760591162E-2</v>
      </c>
      <c r="O299" s="11">
        <f t="shared" ca="1" si="44"/>
        <v>0.76389376477003734</v>
      </c>
      <c r="P299" s="11">
        <f t="shared" ca="1" si="37"/>
        <v>0.19025368720786595</v>
      </c>
      <c r="Q299" s="11">
        <f t="shared" ca="1" si="38"/>
        <v>0.23393406971298122</v>
      </c>
      <c r="R299" s="12">
        <f t="shared" ca="1" si="39"/>
        <v>0.47494016149334917</v>
      </c>
      <c r="S299" s="12">
        <f t="shared" ca="1" si="40"/>
        <v>9.1465363464278804E-2</v>
      </c>
      <c r="T299" s="4">
        <f t="shared" ca="1" si="41"/>
        <v>0.8528208174670735</v>
      </c>
      <c r="U299" s="4">
        <f t="shared" ca="1" si="42"/>
        <v>0.24393863171374258</v>
      </c>
    </row>
    <row r="300" spans="7:21" x14ac:dyDescent="0.25">
      <c r="G300">
        <f>IF(H300&lt;=Simulación!$F$27,1,0)</f>
        <v>0</v>
      </c>
      <c r="H300">
        <v>296</v>
      </c>
      <c r="I300" t="str">
        <f ca="1">IF(G300,IF(Simulación!$F$9,RANDBETWEEN(Simulación!$F$7,Simulación!$F$8),I299+Simulación!$H$9),"")</f>
        <v/>
      </c>
      <c r="J300" s="2" t="str">
        <f>IF(G300,ROUND(K300+L300,Simulación!$I$27),"")</f>
        <v/>
      </c>
      <c r="K300" s="137" t="str">
        <f>IF(G300,Simulación!$F$17+Simulación!$F$18*I300+Simulación!$F$19*I300^2+Simulación!$F$20*I300^3,"")</f>
        <v/>
      </c>
      <c r="L300" s="144" t="str">
        <f>IF(G300,'!I'!T300*Simulación!$I$30,"")</f>
        <v/>
      </c>
      <c r="N300" s="11">
        <f t="shared" ca="1" si="44"/>
        <v>0.79011106223530103</v>
      </c>
      <c r="O300" s="11">
        <f t="shared" ca="1" si="44"/>
        <v>0.87779557606123004</v>
      </c>
      <c r="P300" s="11">
        <f t="shared" ca="1" si="37"/>
        <v>4.9644142172768992</v>
      </c>
      <c r="Q300" s="11">
        <f t="shared" ca="1" si="38"/>
        <v>0.11321322451008732</v>
      </c>
      <c r="R300" s="12">
        <f t="shared" ca="1" si="39"/>
        <v>8.3904517594380071E-2</v>
      </c>
      <c r="S300" s="12">
        <f t="shared" ca="1" si="40"/>
        <v>-0.32584237974416663</v>
      </c>
      <c r="T300" s="4">
        <f t="shared" ca="1" si="41"/>
        <v>0.24098084740703016</v>
      </c>
      <c r="U300" s="4">
        <f t="shared" ca="1" si="42"/>
        <v>-0.42751436349328931</v>
      </c>
    </row>
    <row r="301" spans="7:21" x14ac:dyDescent="0.25">
      <c r="G301">
        <f>IF(H301&lt;=Simulación!$F$27,1,0)</f>
        <v>0</v>
      </c>
      <c r="H301">
        <v>297</v>
      </c>
      <c r="I301" t="str">
        <f ca="1">IF(G301,IF(Simulación!$F$9,RANDBETWEEN(Simulación!$F$7,Simulación!$F$8),I300+Simulación!$H$9),"")</f>
        <v/>
      </c>
      <c r="J301" s="2" t="str">
        <f>IF(G301,ROUND(K301+L301,Simulación!$I$27),"")</f>
        <v/>
      </c>
      <c r="K301" s="137" t="str">
        <f>IF(G301,Simulación!$F$17+Simulación!$F$18*I301+Simulación!$F$19*I301^2+Simulación!$F$20*I301^3,"")</f>
        <v/>
      </c>
      <c r="L301" s="144" t="str">
        <f>IF(G301,'!I'!T301*Simulación!$I$30,"")</f>
        <v/>
      </c>
      <c r="N301" s="11">
        <f t="shared" ca="1" si="44"/>
        <v>0.79552817985095436</v>
      </c>
      <c r="O301" s="11">
        <f t="shared" ca="1" si="44"/>
        <v>0.35087509751256996</v>
      </c>
      <c r="P301" s="11">
        <f t="shared" ca="1" si="37"/>
        <v>4.9984509710868359</v>
      </c>
      <c r="Q301" s="11">
        <f t="shared" ca="1" si="38"/>
        <v>0.90969490732325875</v>
      </c>
      <c r="R301" s="12">
        <f t="shared" ca="1" si="39"/>
        <v>0.26913404475574454</v>
      </c>
      <c r="S301" s="12">
        <f t="shared" ca="1" si="40"/>
        <v>-0.91502009446605681</v>
      </c>
      <c r="T301" s="4">
        <f t="shared" ca="1" si="41"/>
        <v>0.53080309282342564</v>
      </c>
      <c r="U301" s="4">
        <f t="shared" ca="1" si="42"/>
        <v>-1.3755081347510691</v>
      </c>
    </row>
    <row r="302" spans="7:21" x14ac:dyDescent="0.25">
      <c r="G302">
        <f>IF(H302&lt;=Simulación!$F$27,1,0)</f>
        <v>0</v>
      </c>
      <c r="H302">
        <v>298</v>
      </c>
      <c r="I302" t="str">
        <f ca="1">IF(G302,IF(Simulación!$F$9,RANDBETWEEN(Simulación!$F$7,Simulación!$F$8),I301+Simulación!$H$9),"")</f>
        <v/>
      </c>
      <c r="J302" s="2" t="str">
        <f>IF(G302,ROUND(K302+L302,Simulación!$I$27),"")</f>
        <v/>
      </c>
      <c r="K302" s="137" t="str">
        <f>IF(G302,Simulación!$F$17+Simulación!$F$18*I302+Simulación!$F$19*I302^2+Simulación!$F$20*I302^3,"")</f>
        <v/>
      </c>
      <c r="L302" s="144" t="str">
        <f>IF(G302,'!I'!T302*Simulación!$I$30,"")</f>
        <v/>
      </c>
      <c r="N302" s="11">
        <f t="shared" ca="1" si="44"/>
        <v>0.9773086043928032</v>
      </c>
      <c r="O302" s="11">
        <f t="shared" ca="1" si="44"/>
        <v>0.8022490646412701</v>
      </c>
      <c r="P302" s="11">
        <f t="shared" ca="1" si="37"/>
        <v>6.1406110637010478</v>
      </c>
      <c r="Q302" s="11">
        <f t="shared" ca="1" si="38"/>
        <v>0.19138156117011282</v>
      </c>
      <c r="R302" s="12">
        <f t="shared" ca="1" si="39"/>
        <v>0.43303297483427189</v>
      </c>
      <c r="S302" s="12">
        <f t="shared" ca="1" si="40"/>
        <v>-6.2161112251098487E-2</v>
      </c>
      <c r="T302" s="4">
        <f t="shared" ca="1" si="41"/>
        <v>0.7872500895018878</v>
      </c>
      <c r="U302" s="4">
        <f t="shared" ca="1" si="42"/>
        <v>-3.248148165070928E-3</v>
      </c>
    </row>
    <row r="303" spans="7:21" x14ac:dyDescent="0.25">
      <c r="G303">
        <f>IF(H303&lt;=Simulación!$F$27,1,0)</f>
        <v>0</v>
      </c>
      <c r="H303">
        <v>299</v>
      </c>
      <c r="I303" t="str">
        <f ca="1">IF(G303,IF(Simulación!$F$9,RANDBETWEEN(Simulación!$F$7,Simulación!$F$8),I302+Simulación!$H$9),"")</f>
        <v/>
      </c>
      <c r="J303" s="2" t="str">
        <f>IF(G303,ROUND(K303+L303,Simulación!$I$27),"")</f>
        <v/>
      </c>
      <c r="K303" s="137" t="str">
        <f>IF(G303,Simulación!$F$17+Simulación!$F$18*I303+Simulación!$F$19*I303^2+Simulación!$F$20*I303^3,"")</f>
        <v/>
      </c>
      <c r="L303" s="144" t="str">
        <f>IF(G303,'!I'!T303*Simulación!$I$30,"")</f>
        <v/>
      </c>
      <c r="N303" s="11">
        <f t="shared" ca="1" si="44"/>
        <v>0.87039895191318017</v>
      </c>
      <c r="O303" s="11">
        <f t="shared" ca="1" si="44"/>
        <v>6.8596426336045013E-3</v>
      </c>
      <c r="P303" s="11">
        <f t="shared" ca="1" si="37"/>
        <v>5.4688779060454049</v>
      </c>
      <c r="Q303" s="11">
        <f t="shared" ca="1" si="38"/>
        <v>4.3273970182355619</v>
      </c>
      <c r="R303" s="12">
        <f t="shared" ca="1" si="39"/>
        <v>1.4278187736239798</v>
      </c>
      <c r="S303" s="12">
        <f t="shared" ca="1" si="40"/>
        <v>-1.5128551047349101</v>
      </c>
      <c r="T303" s="4">
        <f t="shared" ca="1" si="41"/>
        <v>2.3437570802173084</v>
      </c>
      <c r="U303" s="4">
        <f t="shared" ca="1" si="42"/>
        <v>-2.3374315948775681</v>
      </c>
    </row>
    <row r="304" spans="7:21" x14ac:dyDescent="0.25">
      <c r="G304">
        <f>IF(H304&lt;=Simulación!$F$27,1,0)</f>
        <v>0</v>
      </c>
      <c r="H304">
        <v>300</v>
      </c>
      <c r="I304" t="str">
        <f ca="1">IF(G304,IF(Simulación!$F$9,RANDBETWEEN(Simulación!$F$7,Simulación!$F$8),I303+Simulación!$H$9),"")</f>
        <v/>
      </c>
      <c r="J304" s="2" t="str">
        <f>IF(G304,ROUND(K304+L304,Simulación!$I$27),"")</f>
        <v/>
      </c>
      <c r="K304" s="137" t="str">
        <f>IF(G304,Simulación!$F$17+Simulación!$F$18*I304+Simulación!$F$19*I304^2+Simulación!$F$20*I304^3,"")</f>
        <v/>
      </c>
      <c r="L304" s="144" t="str">
        <f>IF(G304,'!I'!T304*Simulación!$I$30,"")</f>
        <v/>
      </c>
      <c r="N304" s="11">
        <f t="shared" ca="1" si="44"/>
        <v>0.1148618827635739</v>
      </c>
      <c r="O304" s="11">
        <f t="shared" ca="1" si="44"/>
        <v>0.73702525531790108</v>
      </c>
      <c r="P304" s="11">
        <f t="shared" ca="1" si="37"/>
        <v>0.7216984941350717</v>
      </c>
      <c r="Q304" s="11">
        <f t="shared" ca="1" si="38"/>
        <v>0.2650352602187247</v>
      </c>
      <c r="R304" s="12">
        <f t="shared" ca="1" si="39"/>
        <v>0.38646430148274474</v>
      </c>
      <c r="S304" s="12">
        <f t="shared" ca="1" si="40"/>
        <v>0.34011851448896291</v>
      </c>
      <c r="T304" s="4">
        <f t="shared" ca="1" si="41"/>
        <v>0.71438569426405674</v>
      </c>
      <c r="U304" s="4">
        <f t="shared" ca="1" si="42"/>
        <v>0.64402443347609939</v>
      </c>
    </row>
  </sheetData>
  <mergeCells count="1">
    <mergeCell ref="N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41</vt:i4>
      </vt:variant>
    </vt:vector>
  </HeadingPairs>
  <TitlesOfParts>
    <vt:vector size="47" baseType="lpstr">
      <vt:lpstr>Presentación</vt:lpstr>
      <vt:lpstr>Simulación</vt:lpstr>
      <vt:lpstr>Interpolación</vt:lpstr>
      <vt:lpstr>Tabla</vt:lpstr>
      <vt:lpstr>CC</vt:lpstr>
      <vt:lpstr>!I</vt:lpstr>
      <vt:lpstr>a_0</vt:lpstr>
      <vt:lpstr>a_00</vt:lpstr>
      <vt:lpstr>a_01</vt:lpstr>
      <vt:lpstr>a_1</vt:lpstr>
      <vt:lpstr>a_2</vt:lpstr>
      <vt:lpstr>a00</vt:lpstr>
      <vt:lpstr>Interpolación!Área_de_impresión</vt:lpstr>
      <vt:lpstr>b_0</vt:lpstr>
      <vt:lpstr>B_1</vt:lpstr>
      <vt:lpstr>B_2</vt:lpstr>
      <vt:lpstr>B_3</vt:lpstr>
      <vt:lpstr>B_4</vt:lpstr>
      <vt:lpstr>h</vt:lpstr>
      <vt:lpstr>hlp</vt:lpstr>
      <vt:lpstr>hp</vt:lpstr>
      <vt:lpstr>k</vt:lpstr>
      <vt:lpstr>l_0</vt:lpstr>
      <vt:lpstr>l_1</vt:lpstr>
      <vt:lpstr>l_2</vt:lpstr>
      <vt:lpstr>M_0</vt:lpstr>
      <vt:lpstr>M_1</vt:lpstr>
      <vt:lpstr>M_2</vt:lpstr>
      <vt:lpstr>M_3</vt:lpstr>
      <vt:lpstr>t</vt:lpstr>
      <vt:lpstr>t_0</vt:lpstr>
      <vt:lpstr>t_1</vt:lpstr>
      <vt:lpstr>t_2</vt:lpstr>
      <vt:lpstr>t_3</vt:lpstr>
      <vt:lpstr>vm</vt:lpstr>
      <vt:lpstr>x</vt:lpstr>
      <vt:lpstr>x_0</vt:lpstr>
      <vt:lpstr>x_1</vt:lpstr>
      <vt:lpstr>x_2</vt:lpstr>
      <vt:lpstr>y_0</vt:lpstr>
      <vt:lpstr>y_1</vt:lpstr>
      <vt:lpstr>y_2</vt:lpstr>
      <vt:lpstr>z</vt:lpstr>
      <vt:lpstr>z_0</vt:lpstr>
      <vt:lpstr>z_1</vt:lpstr>
      <vt:lpstr>z_2</vt:lpstr>
      <vt:lpstr>z_3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2024-04-30T11:36:31Z</dcterms:modified>
</cp:coreProperties>
</file>