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000 Docencia\Montaje hojas de cálculo\"/>
    </mc:Choice>
  </mc:AlternateContent>
  <xr:revisionPtr revIDLastSave="0" documentId="13_ncr:1_{2B9F7889-CF92-43AF-9977-A0CBBDF1821F}" xr6:coauthVersionLast="47" xr6:coauthVersionMax="47" xr10:uidLastSave="{00000000-0000-0000-0000-000000000000}"/>
  <bookViews>
    <workbookView xWindow="-108" yWindow="-108" windowWidth="23256" windowHeight="12576" tabRatio="680" xr2:uid="{00000000-000D-0000-FFFF-FFFF00000000}"/>
  </bookViews>
  <sheets>
    <sheet name="Inicio" sheetId="19" r:id="rId1"/>
    <sheet name="Encepados" sheetId="9" r:id="rId2"/>
    <sheet name="Referencia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9" l="1"/>
  <c r="B58" i="9"/>
  <c r="B48" i="9"/>
  <c r="B36" i="9"/>
  <c r="B20" i="9"/>
  <c r="B19" i="9" l="1"/>
  <c r="B52" i="9" s="1"/>
  <c r="B53" i="9" s="1"/>
  <c r="B23" i="9" l="1"/>
  <c r="B27" i="9" s="1"/>
  <c r="B31" i="9" s="1"/>
  <c r="B62" i="9" l="1"/>
  <c r="B63" i="9" s="1"/>
  <c r="B65" i="9"/>
  <c r="B55" i="9"/>
  <c r="B45" i="9"/>
  <c r="B33" i="9"/>
  <c r="B42" i="9"/>
  <c r="B13" i="9"/>
  <c r="B12" i="9"/>
  <c r="B56" i="9" l="1"/>
  <c r="B66" i="9"/>
  <c r="B34" i="9"/>
  <c r="B40" i="9"/>
  <c r="B43" i="9" s="1"/>
  <c r="B46" i="9" l="1"/>
</calcChain>
</file>

<file path=xl/sharedStrings.xml><?xml version="1.0" encoding="utf-8"?>
<sst xmlns="http://schemas.openxmlformats.org/spreadsheetml/2006/main" count="93" uniqueCount="47">
  <si>
    <t>Nk</t>
  </si>
  <si>
    <t>kN</t>
  </si>
  <si>
    <t>Lado del pilar</t>
  </si>
  <si>
    <t>m</t>
  </si>
  <si>
    <t>mm</t>
  </si>
  <si>
    <t>hmin</t>
  </si>
  <si>
    <t>cm</t>
  </si>
  <si>
    <t>hanclaje</t>
  </si>
  <si>
    <t>Canto definitivo</t>
  </si>
  <si>
    <t>As</t>
  </si>
  <si>
    <t>Ascuantia</t>
  </si>
  <si>
    <t>p</t>
  </si>
  <si>
    <t>‰</t>
  </si>
  <si>
    <t>Area del redondo</t>
  </si>
  <si>
    <t>As,def</t>
  </si>
  <si>
    <t>Datos de partida</t>
  </si>
  <si>
    <t>b</t>
  </si>
  <si>
    <t>Vuelo</t>
  </si>
  <si>
    <t>Diámetro del pilote</t>
  </si>
  <si>
    <t>Canto del encepado</t>
  </si>
  <si>
    <t>hdiametro pilote</t>
  </si>
  <si>
    <t>Area del encepado</t>
  </si>
  <si>
    <t>L</t>
  </si>
  <si>
    <t>Td</t>
  </si>
  <si>
    <t>Esfuerzo de calculo</t>
  </si>
  <si>
    <t>Armadura longitudinal principal</t>
  </si>
  <si>
    <t>Armadura secundaria cercos verticales</t>
  </si>
  <si>
    <t>Armadura secundaria por ramal</t>
  </si>
  <si>
    <t>Armadura secundaria cercos horizontales</t>
  </si>
  <si>
    <t>ETS
ARQUITECTURA</t>
  </si>
  <si>
    <t>CONSTRUCCIÓN 2</t>
  </si>
  <si>
    <t>David Bienvenido Huertas</t>
  </si>
  <si>
    <t>PREDIMENSIONADO DE ENCEPADOS</t>
  </si>
  <si>
    <r>
      <t xml:space="preserve">Esta hoja de cálculo esta diseñada conforme al procedimiento de
cálculo incluido en el libro </t>
    </r>
    <r>
      <rPr>
        <b/>
        <sz val="16"/>
        <color theme="1"/>
        <rFont val="Calibri"/>
        <family val="2"/>
        <scheme val="minor"/>
      </rPr>
      <t>NUMEROS GORDOS EN EL PROYECTO DE ESTRUCTURAS</t>
    </r>
    <r>
      <rPr>
        <sz val="16"/>
        <color theme="1"/>
        <rFont val="Calibri"/>
        <family val="2"/>
        <scheme val="minor"/>
      </rPr>
      <t xml:space="preserve"> (ISBN: 9788493227043) de Juan Carlos Arroyo Portero.</t>
    </r>
  </si>
  <si>
    <t>Límite elástico del acero</t>
  </si>
  <si>
    <t>Resistencia característica del hormigón</t>
  </si>
  <si>
    <t>Diámetro de la armadura del pilar</t>
  </si>
  <si>
    <t>Largo definitivo</t>
  </si>
  <si>
    <t>Ancho definitivo</t>
  </si>
  <si>
    <r>
      <t>N/mm</t>
    </r>
    <r>
      <rPr>
        <sz val="11"/>
        <color theme="1"/>
        <rFont val="Calibri"/>
        <family val="2"/>
      </rPr>
      <t>²</t>
    </r>
  </si>
  <si>
    <t>N/mm²</t>
  </si>
  <si>
    <t>cm²</t>
  </si>
  <si>
    <t>Diámetro del redondo</t>
  </si>
  <si>
    <t>Número de redondos</t>
  </si>
  <si>
    <t>Separación entre redondos</t>
  </si>
  <si>
    <t>Número definitivo de redondos</t>
  </si>
  <si>
    <t>Armadura secundaria parrilla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</si>
</sst>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Arial"/>
      <family val="2"/>
    </font>
    <font>
      <b/>
      <sz val="4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3" borderId="2" xfId="0" applyFill="1" applyBorder="1"/>
    <xf numFmtId="0" fontId="0" fillId="3" borderId="4" xfId="0" applyFill="1" applyBorder="1"/>
    <xf numFmtId="0" fontId="1" fillId="4" borderId="1" xfId="0" applyFont="1" applyFill="1" applyBorder="1"/>
    <xf numFmtId="0" fontId="5" fillId="6" borderId="0" xfId="0" applyFont="1" applyFill="1"/>
    <xf numFmtId="2" fontId="0" fillId="3" borderId="3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2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Encepados!A1"/><Relationship Id="rId1" Type="http://schemas.openxmlformats.org/officeDocument/2006/relationships/image" Target="../media/image1.jpeg"/><Relationship Id="rId6" Type="http://schemas.openxmlformats.org/officeDocument/2006/relationships/image" Target="../media/image5.emf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64642</xdr:colOff>
      <xdr:row>1</xdr:row>
      <xdr:rowOff>56859</xdr:rowOff>
    </xdr:from>
    <xdr:to>
      <xdr:col>3</xdr:col>
      <xdr:colOff>18107</xdr:colOff>
      <xdr:row>10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65AE25-21BA-4BFA-9AF2-572E44A77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17" y="237834"/>
          <a:ext cx="1534615" cy="203864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213756</xdr:colOff>
      <xdr:row>19</xdr:row>
      <xdr:rowOff>95003</xdr:rowOff>
    </xdr:from>
    <xdr:to>
      <xdr:col>6</xdr:col>
      <xdr:colOff>368135</xdr:colOff>
      <xdr:row>24</xdr:row>
      <xdr:rowOff>89067</xdr:rowOff>
    </xdr:to>
    <xdr:pic>
      <xdr:nvPicPr>
        <xdr:cNvPr id="3" name="Gráfico 2" descr="Reproducir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DE09DC-B34C-4B46-A5FC-2E5FB8B4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176156" y="4667003"/>
          <a:ext cx="946859" cy="908464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457201</xdr:colOff>
      <xdr:row>23</xdr:row>
      <xdr:rowOff>87086</xdr:rowOff>
    </xdr:from>
    <xdr:to>
      <xdr:col>9</xdr:col>
      <xdr:colOff>780004</xdr:colOff>
      <xdr:row>25</xdr:row>
      <xdr:rowOff>110623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21FA3C-5259-4F69-A0CD-AB0A12D6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041" y="5390606"/>
          <a:ext cx="1115283" cy="389297"/>
        </a:xfrm>
        <a:prstGeom prst="rect">
          <a:avLst/>
        </a:prstGeom>
      </xdr:spPr>
    </xdr:pic>
    <xdr:clientData/>
  </xdr:twoCellAnchor>
  <xdr:twoCellAnchor editAs="oneCell">
    <xdr:from>
      <xdr:col>9</xdr:col>
      <xdr:colOff>732292</xdr:colOff>
      <xdr:row>2</xdr:row>
      <xdr:rowOff>119742</xdr:rowOff>
    </xdr:from>
    <xdr:to>
      <xdr:col>11</xdr:col>
      <xdr:colOff>326571</xdr:colOff>
      <xdr:row>9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20B17E-43D3-423D-95E0-7B82808A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7467" y="481692"/>
          <a:ext cx="1175429" cy="16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10</xdr:row>
      <xdr:rowOff>114300</xdr:rowOff>
    </xdr:from>
    <xdr:ext cx="1325235" cy="1863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33B5AC0-376A-4B3B-A9F3-D8ACEC1C6A8A}"/>
                </a:ext>
              </a:extLst>
            </xdr:cNvPr>
            <xdr:cNvSpPr txBox="1"/>
          </xdr:nvSpPr>
          <xdr:spPr>
            <a:xfrm>
              <a:off x="4314825" y="3543300"/>
              <a:ext cx="1325235" cy="1863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𝑎𝑛𝑐𝑙𝑎𝑗𝑒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=15</m:t>
                    </m:r>
                    <m:sSup>
                      <m:sSup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ES" sz="1100" b="0" i="1">
                        <a:latin typeface="Cambria Math" panose="02040503050406030204" pitchFamily="18" charset="0"/>
                      </a:rPr>
                      <m:t>+10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33B5AC0-376A-4B3B-A9F3-D8ACEC1C6A8A}"/>
                </a:ext>
              </a:extLst>
            </xdr:cNvPr>
            <xdr:cNvSpPr txBox="1"/>
          </xdr:nvSpPr>
          <xdr:spPr>
            <a:xfrm>
              <a:off x="4314825" y="3543300"/>
              <a:ext cx="1325235" cy="1863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ℎ_𝑎𝑛𝑐𝑙𝑎𝑗𝑒=15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∅^</a:t>
              </a:r>
              <a:r>
                <a:rPr lang="es-ES" sz="1100" b="0" i="0">
                  <a:latin typeface="Cambria Math" panose="02040503050406030204" pitchFamily="18" charset="0"/>
                </a:rPr>
                <a:t>2+10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142875</xdr:colOff>
      <xdr:row>11</xdr:row>
      <xdr:rowOff>180975</xdr:rowOff>
    </xdr:from>
    <xdr:ext cx="377155" cy="2891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5191CF15-4D6C-4B7F-97CD-872FDBBFFCCB}"/>
                </a:ext>
              </a:extLst>
            </xdr:cNvPr>
            <xdr:cNvSpPr txBox="1"/>
          </xdr:nvSpPr>
          <xdr:spPr>
            <a:xfrm>
              <a:off x="4381500" y="3800475"/>
              <a:ext cx="377155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h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𝑣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5191CF15-4D6C-4B7F-97CD-872FDBBFFCCB}"/>
                </a:ext>
              </a:extLst>
            </xdr:cNvPr>
            <xdr:cNvSpPr txBox="1"/>
          </xdr:nvSpPr>
          <xdr:spPr>
            <a:xfrm>
              <a:off x="4381500" y="3800475"/>
              <a:ext cx="377155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ℎ</a:t>
              </a:r>
              <a:r>
                <a:rPr lang="es-ES" sz="1100" b="0" i="0">
                  <a:latin typeface="Cambria Math" panose="02040503050406030204" pitchFamily="18" charset="0"/>
                </a:rPr>
                <a:t>=𝑣/2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3</xdr:col>
      <xdr:colOff>228600</xdr:colOff>
      <xdr:row>0</xdr:row>
      <xdr:rowOff>0</xdr:rowOff>
    </xdr:from>
    <xdr:to>
      <xdr:col>5</xdr:col>
      <xdr:colOff>45720</xdr:colOff>
      <xdr:row>7</xdr:row>
      <xdr:rowOff>44583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C599EA-C2FF-443F-95F3-9C232FC33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8835"/>
        <a:stretch/>
      </xdr:blipFill>
      <xdr:spPr>
        <a:xfrm>
          <a:off x="5958840" y="0"/>
          <a:ext cx="1386840" cy="1324743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</xdr:colOff>
      <xdr:row>2</xdr:row>
      <xdr:rowOff>74296</xdr:rowOff>
    </xdr:from>
    <xdr:to>
      <xdr:col>7</xdr:col>
      <xdr:colOff>3810</xdr:colOff>
      <xdr:row>6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646E59-4FE5-4CD9-97C3-471E24EC6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526" b="21333"/>
        <a:stretch/>
      </xdr:blipFill>
      <xdr:spPr>
        <a:xfrm>
          <a:off x="7341870" y="440056"/>
          <a:ext cx="1531620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205740</xdr:colOff>
      <xdr:row>2</xdr:row>
      <xdr:rowOff>85725</xdr:rowOff>
    </xdr:from>
    <xdr:to>
      <xdr:col>9</xdr:col>
      <xdr:colOff>167640</xdr:colOff>
      <xdr:row>5</xdr:row>
      <xdr:rowOff>178235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934A61E-6A00-4009-9B40-B021727D1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7707"/>
        <a:stretch/>
      </xdr:blipFill>
      <xdr:spPr>
        <a:xfrm>
          <a:off x="9075420" y="451485"/>
          <a:ext cx="1531620" cy="641150"/>
        </a:xfrm>
        <a:prstGeom prst="rect">
          <a:avLst/>
        </a:prstGeom>
      </xdr:spPr>
    </xdr:pic>
    <xdr:clientData/>
  </xdr:twoCellAnchor>
  <xdr:twoCellAnchor editAs="oneCell">
    <xdr:from>
      <xdr:col>5</xdr:col>
      <xdr:colOff>432435</xdr:colOff>
      <xdr:row>7</xdr:row>
      <xdr:rowOff>144780</xdr:rowOff>
    </xdr:from>
    <xdr:to>
      <xdr:col>7</xdr:col>
      <xdr:colOff>553530</xdr:colOff>
      <xdr:row>16</xdr:row>
      <xdr:rowOff>169265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94F635-E215-479F-B82D-87C8B577F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2395" y="1424940"/>
          <a:ext cx="1690815" cy="1670405"/>
        </a:xfrm>
        <a:prstGeom prst="rect">
          <a:avLst/>
        </a:prstGeom>
      </xdr:spPr>
    </xdr:pic>
    <xdr:clientData/>
  </xdr:twoCellAnchor>
  <xdr:oneCellAnchor>
    <xdr:from>
      <xdr:col>3</xdr:col>
      <xdr:colOff>76200</xdr:colOff>
      <xdr:row>18</xdr:row>
      <xdr:rowOff>28575</xdr:rowOff>
    </xdr:from>
    <xdr:ext cx="112191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366EF6C-1B77-441C-B118-CA5B59E5AAF9}"/>
                </a:ext>
              </a:extLst>
            </xdr:cNvPr>
            <xdr:cNvSpPr txBox="1"/>
          </xdr:nvSpPr>
          <xdr:spPr>
            <a:xfrm>
              <a:off x="2828925" y="3267075"/>
              <a:ext cx="11219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=3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𝑙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+0,60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366EF6C-1B77-441C-B118-CA5B59E5AAF9}"/>
                </a:ext>
              </a:extLst>
            </xdr:cNvPr>
            <xdr:cNvSpPr txBox="1"/>
          </xdr:nvSpPr>
          <xdr:spPr>
            <a:xfrm>
              <a:off x="2828925" y="3267075"/>
              <a:ext cx="11219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𝐿</a:t>
              </a:r>
              <a:r>
                <a:rPr lang="es-ES" sz="1100" b="0" i="0">
                  <a:latin typeface="Cambria Math" panose="02040503050406030204" pitchFamily="18" charset="0"/>
                </a:rPr>
                <a:t>=3𝐷+𝑙+0,60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66675</xdr:colOff>
      <xdr:row>19</xdr:row>
      <xdr:rowOff>19050</xdr:rowOff>
    </xdr:from>
    <xdr:ext cx="9047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E0E2A8DA-B52A-4089-B7C4-AD7D8B13916D}"/>
                </a:ext>
              </a:extLst>
            </xdr:cNvPr>
            <xdr:cNvSpPr txBox="1"/>
          </xdr:nvSpPr>
          <xdr:spPr>
            <a:xfrm>
              <a:off x="2819400" y="3448050"/>
              <a:ext cx="9047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𝐷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+0,660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E0E2A8DA-B52A-4089-B7C4-AD7D8B13916D}"/>
                </a:ext>
              </a:extLst>
            </xdr:cNvPr>
            <xdr:cNvSpPr txBox="1"/>
          </xdr:nvSpPr>
          <xdr:spPr>
            <a:xfrm>
              <a:off x="2819400" y="3448050"/>
              <a:ext cx="9047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𝐿</a:t>
              </a:r>
              <a:r>
                <a:rPr lang="es-ES" sz="1100" b="0" i="0">
                  <a:latin typeface="Cambria Math" panose="02040503050406030204" pitchFamily="18" charset="0"/>
                </a:rPr>
                <a:t>=𝐷+0,660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133350</xdr:colOff>
      <xdr:row>25</xdr:row>
      <xdr:rowOff>95250</xdr:rowOff>
    </xdr:from>
    <xdr:ext cx="82343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A74F0B82-4BCA-48A1-9C96-5B998F269DB4}"/>
                </a:ext>
              </a:extLst>
            </xdr:cNvPr>
            <xdr:cNvSpPr txBox="1"/>
          </xdr:nvSpPr>
          <xdr:spPr>
            <a:xfrm>
              <a:off x="5705475" y="4095750"/>
              <a:ext cx="82343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=1,5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sub>
                        </m:s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A74F0B82-4BCA-48A1-9C96-5B998F269DB4}"/>
                </a:ext>
              </a:extLst>
            </xdr:cNvPr>
            <xdr:cNvSpPr txBox="1"/>
          </xdr:nvSpPr>
          <xdr:spPr>
            <a:xfrm>
              <a:off x="5705475" y="4095750"/>
              <a:ext cx="82343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𝑇_𝑑=1,5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(𝑁_𝑘 𝑉)/2ℎ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38100</xdr:colOff>
      <xdr:row>29</xdr:row>
      <xdr:rowOff>104775</xdr:rowOff>
    </xdr:from>
    <xdr:ext cx="738087" cy="3643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7F85F9AF-29D0-4BE0-ACA6-153D37A57BC1}"/>
                </a:ext>
              </a:extLst>
            </xdr:cNvPr>
            <xdr:cNvSpPr txBox="1"/>
          </xdr:nvSpPr>
          <xdr:spPr>
            <a:xfrm>
              <a:off x="2790825" y="4676775"/>
              <a:ext cx="738087" cy="364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𝑓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𝑦𝑑</m:t>
                            </m:r>
                          </m:sub>
                        </m:sSub>
                      </m:den>
                    </m:f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10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7F85F9AF-29D0-4BE0-ACA6-153D37A57BC1}"/>
                </a:ext>
              </a:extLst>
            </xdr:cNvPr>
            <xdr:cNvSpPr txBox="1"/>
          </xdr:nvSpPr>
          <xdr:spPr>
            <a:xfrm>
              <a:off x="2790825" y="4676775"/>
              <a:ext cx="738087" cy="364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𝐴_𝑠=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𝑇_𝑑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/𝑓_𝑦𝑑  10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57150</xdr:colOff>
      <xdr:row>33</xdr:row>
      <xdr:rowOff>28575</xdr:rowOff>
    </xdr:from>
    <xdr:ext cx="715644" cy="3617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2D18EFE8-BFAA-46AA-B521-B46B04BF66CB}"/>
                </a:ext>
              </a:extLst>
            </xdr:cNvPr>
            <xdr:cNvSpPr txBox="1"/>
          </xdr:nvSpPr>
          <xdr:spPr>
            <a:xfrm>
              <a:off x="4295775" y="7839075"/>
              <a:ext cx="715644" cy="361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º=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𝑑𝑒𝑓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E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∅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2D18EFE8-BFAA-46AA-B521-B46B04BF66CB}"/>
                </a:ext>
              </a:extLst>
            </xdr:cNvPr>
            <xdr:cNvSpPr txBox="1"/>
          </xdr:nvSpPr>
          <xdr:spPr>
            <a:xfrm>
              <a:off x="4295775" y="7839075"/>
              <a:ext cx="715644" cy="361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𝑁</a:t>
              </a:r>
              <a:r>
                <a:rPr lang="es-ES" sz="1100" b="0" i="0">
                  <a:latin typeface="Cambria Math" panose="02040503050406030204" pitchFamily="18" charset="0"/>
                </a:rPr>
                <a:t>º=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𝐴_(𝑠,𝑑𝑒𝑓)/𝐴_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∅ 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180975</xdr:colOff>
      <xdr:row>35</xdr:row>
      <xdr:rowOff>0</xdr:rowOff>
    </xdr:from>
    <xdr:ext cx="2452338" cy="3229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648B1A3F-AC0F-4D37-A7A5-F942E09A1186}"/>
                </a:ext>
              </a:extLst>
            </xdr:cNvPr>
            <xdr:cNvSpPr txBox="1"/>
          </xdr:nvSpPr>
          <xdr:spPr>
            <a:xfrm>
              <a:off x="4419600" y="8496300"/>
              <a:ext cx="2452338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𝑆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𝑒𝑝𝑎𝑟𝑎𝑐𝑖𝑜𝑛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−2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∙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648B1A3F-AC0F-4D37-A7A5-F942E09A1186}"/>
                </a:ext>
              </a:extLst>
            </xdr:cNvPr>
            <xdr:cNvSpPr txBox="1"/>
          </xdr:nvSpPr>
          <xdr:spPr>
            <a:xfrm>
              <a:off x="4419600" y="8496300"/>
              <a:ext cx="2452338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𝑆</a:t>
              </a:r>
              <a:r>
                <a:rPr lang="es-ES" sz="1100" b="0" i="0">
                  <a:latin typeface="Cambria Math" panose="02040503050406030204" pitchFamily="18" charset="0"/>
                </a:rPr>
                <a:t>𝑒𝑝𝑎𝑟𝑎𝑐𝑖𝑜𝑛=(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𝑏−2𝑟−𝑁º𝑟𝑒𝑑𝑜𝑛𝑑𝑜𝑠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∅)/(𝑁º𝑟𝑒𝑑𝑜𝑛𝑑𝑜𝑠−1)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97155</xdr:colOff>
      <xdr:row>46</xdr:row>
      <xdr:rowOff>129540</xdr:rowOff>
    </xdr:from>
    <xdr:ext cx="2452338" cy="3229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98EAC90D-5666-47A3-AE53-17BEC2099DC6}"/>
                </a:ext>
              </a:extLst>
            </xdr:cNvPr>
            <xdr:cNvSpPr txBox="1"/>
          </xdr:nvSpPr>
          <xdr:spPr>
            <a:xfrm>
              <a:off x="5827395" y="8542020"/>
              <a:ext cx="2452338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𝑆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𝑒𝑝𝑎𝑟𝑎𝑐𝑖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−2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∙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98EAC90D-5666-47A3-AE53-17BEC2099DC6}"/>
                </a:ext>
              </a:extLst>
            </xdr:cNvPr>
            <xdr:cNvSpPr txBox="1"/>
          </xdr:nvSpPr>
          <xdr:spPr>
            <a:xfrm>
              <a:off x="5827395" y="8542020"/>
              <a:ext cx="2452338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𝑆</a:t>
              </a:r>
              <a:r>
                <a:rPr lang="es-ES" sz="1100" b="0" i="0">
                  <a:latin typeface="Cambria Math" panose="02040503050406030204" pitchFamily="18" charset="0"/>
                </a:rPr>
                <a:t>𝑒𝑝𝑎𝑟𝑎𝑐𝑖ó𝑛=(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𝑏−2𝑟−𝑁º𝑟𝑒𝑑𝑜𝑛𝑑𝑜𝑠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∅)/(𝑁º𝑟𝑒𝑑𝑜𝑛𝑑𝑜𝑠−1)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6</xdr:col>
      <xdr:colOff>340995</xdr:colOff>
      <xdr:row>25</xdr:row>
      <xdr:rowOff>20955</xdr:rowOff>
    </xdr:from>
    <xdr:to>
      <xdr:col>9</xdr:col>
      <xdr:colOff>369281</xdr:colOff>
      <xdr:row>34</xdr:row>
      <xdr:rowOff>135026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3021C57-5AA5-4104-8802-EDB3865EC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5815" y="4592955"/>
          <a:ext cx="2382866" cy="1759991"/>
        </a:xfrm>
        <a:prstGeom prst="rect">
          <a:avLst/>
        </a:prstGeom>
      </xdr:spPr>
    </xdr:pic>
    <xdr:clientData/>
  </xdr:twoCellAnchor>
  <xdr:oneCellAnchor>
    <xdr:from>
      <xdr:col>3</xdr:col>
      <xdr:colOff>47625</xdr:colOff>
      <xdr:row>38</xdr:row>
      <xdr:rowOff>152400</xdr:rowOff>
    </xdr:from>
    <xdr:ext cx="959173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903774B5-1271-4B5C-8300-2A460AEC9B46}"/>
                </a:ext>
              </a:extLst>
            </xdr:cNvPr>
            <xdr:cNvSpPr txBox="1"/>
          </xdr:nvSpPr>
          <xdr:spPr>
            <a:xfrm>
              <a:off x="2800350" y="7200900"/>
              <a:ext cx="959173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</m:t>
                        </m:r>
                      </m:den>
                    </m:f>
                    <m:sSub>
                      <m:sSubPr>
                        <m:ctrlP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𝑑𝑒𝑓</m:t>
                        </m:r>
                      </m:sub>
                    </m:sSub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903774B5-1271-4B5C-8300-2A460AEC9B46}"/>
                </a:ext>
              </a:extLst>
            </xdr:cNvPr>
            <xdr:cNvSpPr txBox="1"/>
          </xdr:nvSpPr>
          <xdr:spPr>
            <a:xfrm>
              <a:off x="2800350" y="7200900"/>
              <a:ext cx="959173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𝐴_(𝑠,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1/10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𝐴_(𝑠,𝑑𝑒𝑓)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133350</xdr:colOff>
      <xdr:row>50</xdr:row>
      <xdr:rowOff>85725</xdr:rowOff>
    </xdr:from>
    <xdr:ext cx="932307" cy="3174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7BC6BCE2-4FBE-47FF-83BA-62A7F8C0ADB7}"/>
                </a:ext>
              </a:extLst>
            </xdr:cNvPr>
            <xdr:cNvSpPr txBox="1"/>
          </xdr:nvSpPr>
          <xdr:spPr>
            <a:xfrm>
              <a:off x="2886075" y="10372725"/>
              <a:ext cx="932307" cy="3174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𝑣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1000</m:t>
                        </m:r>
                      </m:den>
                    </m:f>
                    <m:r>
                      <a:rPr lang="es-E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𝑏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𝐿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7BC6BCE2-4FBE-47FF-83BA-62A7F8C0ADB7}"/>
                </a:ext>
              </a:extLst>
            </xdr:cNvPr>
            <xdr:cNvSpPr txBox="1"/>
          </xdr:nvSpPr>
          <xdr:spPr>
            <a:xfrm>
              <a:off x="2886075" y="10372725"/>
              <a:ext cx="932307" cy="3174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𝐴_(𝑠,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𝑣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4/1000 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106679</xdr:colOff>
      <xdr:row>56</xdr:row>
      <xdr:rowOff>99060</xdr:rowOff>
    </xdr:from>
    <xdr:ext cx="3733801" cy="3229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EE9DB90D-F5E5-4810-9519-83C81A8BDC6D}"/>
                </a:ext>
              </a:extLst>
            </xdr:cNvPr>
            <xdr:cNvSpPr txBox="1"/>
          </xdr:nvSpPr>
          <xdr:spPr>
            <a:xfrm>
              <a:off x="5836919" y="10340340"/>
              <a:ext cx="3733801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𝑆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𝑒𝑝𝑎𝑟𝑎𝑐𝑖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−2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∙∅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EE9DB90D-F5E5-4810-9519-83C81A8BDC6D}"/>
                </a:ext>
              </a:extLst>
            </xdr:cNvPr>
            <xdr:cNvSpPr txBox="1"/>
          </xdr:nvSpPr>
          <xdr:spPr>
            <a:xfrm>
              <a:off x="5836919" y="10340340"/>
              <a:ext cx="3733801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𝑆</a:t>
              </a:r>
              <a:r>
                <a:rPr lang="es-ES" sz="1100" b="0" i="0">
                  <a:latin typeface="Cambria Math" panose="02040503050406030204" pitchFamily="18" charset="0"/>
                </a:rPr>
                <a:t>𝑒𝑝𝑎𝑟𝑎𝑐𝑖ó𝑛=(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𝐿−2𝑟−𝑁º𝑟𝑒𝑑𝑜𝑛𝑑𝑜𝑠∙∅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)/(𝑁º𝑟𝑒𝑑𝑜𝑛𝑑𝑜𝑠−1)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114300</xdr:colOff>
      <xdr:row>60</xdr:row>
      <xdr:rowOff>123825</xdr:rowOff>
    </xdr:from>
    <xdr:ext cx="940835" cy="3174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B1EFA9F4-FFAB-445A-8996-E9498B1C727E}"/>
                </a:ext>
              </a:extLst>
            </xdr:cNvPr>
            <xdr:cNvSpPr txBox="1"/>
          </xdr:nvSpPr>
          <xdr:spPr>
            <a:xfrm>
              <a:off x="5686425" y="13458825"/>
              <a:ext cx="940835" cy="3174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1000</m:t>
                        </m:r>
                      </m:den>
                    </m:f>
                    <m:r>
                      <a:rPr lang="es-E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𝑏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h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B1EFA9F4-FFAB-445A-8996-E9498B1C727E}"/>
                </a:ext>
              </a:extLst>
            </xdr:cNvPr>
            <xdr:cNvSpPr txBox="1"/>
          </xdr:nvSpPr>
          <xdr:spPr>
            <a:xfrm>
              <a:off x="5686425" y="13458825"/>
              <a:ext cx="940835" cy="3174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𝐴_(𝑠,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4/1000 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114301</xdr:colOff>
      <xdr:row>66</xdr:row>
      <xdr:rowOff>76200</xdr:rowOff>
    </xdr:from>
    <xdr:ext cx="2621280" cy="3229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uadroTexto 27">
              <a:extLst>
                <a:ext uri="{FF2B5EF4-FFF2-40B4-BE49-F238E27FC236}">
                  <a16:creationId xmlns:a16="http://schemas.microsoft.com/office/drawing/2014/main" id="{92DA3C4B-D2AD-4A82-A35C-C59BEAB21821}"/>
                </a:ext>
              </a:extLst>
            </xdr:cNvPr>
            <xdr:cNvSpPr txBox="1"/>
          </xdr:nvSpPr>
          <xdr:spPr>
            <a:xfrm>
              <a:off x="5844541" y="12146280"/>
              <a:ext cx="2621280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s-ES" sz="1100" i="1">
                        <a:latin typeface="Cambria Math" panose="02040503050406030204" pitchFamily="18" charset="0"/>
                      </a:rPr>
                      <m:t>𝑆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𝑒𝑝𝑎𝑟𝑎𝑐𝑖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ó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−2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∙∅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º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𝑟𝑒𝑑𝑜𝑛𝑑𝑜𝑠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8" name="CuadroTexto 27">
              <a:extLst>
                <a:ext uri="{FF2B5EF4-FFF2-40B4-BE49-F238E27FC236}">
                  <a16:creationId xmlns:a16="http://schemas.microsoft.com/office/drawing/2014/main" id="{92DA3C4B-D2AD-4A82-A35C-C59BEAB21821}"/>
                </a:ext>
              </a:extLst>
            </xdr:cNvPr>
            <xdr:cNvSpPr txBox="1"/>
          </xdr:nvSpPr>
          <xdr:spPr>
            <a:xfrm>
              <a:off x="5844541" y="12146280"/>
              <a:ext cx="2621280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100" i="0">
                  <a:latin typeface="Cambria Math" panose="02040503050406030204" pitchFamily="18" charset="0"/>
                </a:rPr>
                <a:t>𝑆</a:t>
              </a:r>
              <a:r>
                <a:rPr lang="es-ES" sz="1100" b="0" i="0">
                  <a:latin typeface="Cambria Math" panose="02040503050406030204" pitchFamily="18" charset="0"/>
                </a:rPr>
                <a:t>𝑒𝑝𝑎𝑟𝑎𝑐𝑖ó𝑛=(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ℎ−2𝑟−𝑁º𝑟𝑒𝑑𝑜𝑛𝑑𝑜𝑠∙∅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)/(𝑁º𝑟𝑒𝑑𝑜𝑛𝑑𝑜𝑠−1)</a:t>
              </a:r>
              <a:endParaRPr lang="es-ES" sz="1100"/>
            </a:p>
          </xdr:txBody>
        </xdr:sp>
      </mc:Fallback>
    </mc:AlternateContent>
    <xdr:clientData/>
  </xdr:oneCellAnchor>
  <xdr:twoCellAnchor editAs="oneCell">
    <xdr:from>
      <xdr:col>6</xdr:col>
      <xdr:colOff>340995</xdr:colOff>
      <xdr:row>37</xdr:row>
      <xdr:rowOff>112395</xdr:rowOff>
    </xdr:from>
    <xdr:to>
      <xdr:col>9</xdr:col>
      <xdr:colOff>369281</xdr:colOff>
      <xdr:row>47</xdr:row>
      <xdr:rowOff>43586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5790EAC-C7DF-5027-B052-B2B39F21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5815" y="6878955"/>
          <a:ext cx="2382866" cy="1759991"/>
        </a:xfrm>
        <a:prstGeom prst="rect">
          <a:avLst/>
        </a:prstGeom>
      </xdr:spPr>
    </xdr:pic>
    <xdr:clientData/>
  </xdr:twoCellAnchor>
  <xdr:twoCellAnchor editAs="oneCell">
    <xdr:from>
      <xdr:col>6</xdr:col>
      <xdr:colOff>340995</xdr:colOff>
      <xdr:row>48</xdr:row>
      <xdr:rowOff>36195</xdr:rowOff>
    </xdr:from>
    <xdr:to>
      <xdr:col>9</xdr:col>
      <xdr:colOff>369281</xdr:colOff>
      <xdr:row>57</xdr:row>
      <xdr:rowOff>150266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10E783A2-626E-0D78-56FE-208713753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5815" y="8814435"/>
          <a:ext cx="2382866" cy="1759991"/>
        </a:xfrm>
        <a:prstGeom prst="rect">
          <a:avLst/>
        </a:prstGeom>
      </xdr:spPr>
    </xdr:pic>
    <xdr:clientData/>
  </xdr:twoCellAnchor>
  <xdr:twoCellAnchor editAs="oneCell">
    <xdr:from>
      <xdr:col>6</xdr:col>
      <xdr:colOff>340995</xdr:colOff>
      <xdr:row>57</xdr:row>
      <xdr:rowOff>150495</xdr:rowOff>
    </xdr:from>
    <xdr:to>
      <xdr:col>9</xdr:col>
      <xdr:colOff>369281</xdr:colOff>
      <xdr:row>67</xdr:row>
      <xdr:rowOff>81686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FDA6207-5937-75DF-ECBA-606CACF6C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5815" y="10574655"/>
          <a:ext cx="2382866" cy="1759991"/>
        </a:xfrm>
        <a:prstGeom prst="rect">
          <a:avLst/>
        </a:prstGeom>
      </xdr:spPr>
    </xdr:pic>
    <xdr:clientData/>
  </xdr:twoCellAnchor>
  <xdr:oneCellAnchor>
    <xdr:from>
      <xdr:col>3</xdr:col>
      <xdr:colOff>47625</xdr:colOff>
      <xdr:row>40</xdr:row>
      <xdr:rowOff>144780</xdr:rowOff>
    </xdr:from>
    <xdr:ext cx="1234762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3D603A37-7FA1-7060-D896-2AD47516B6CE}"/>
                </a:ext>
              </a:extLst>
            </xdr:cNvPr>
            <xdr:cNvSpPr txBox="1"/>
          </xdr:nvSpPr>
          <xdr:spPr>
            <a:xfrm>
              <a:off x="5777865" y="7459980"/>
              <a:ext cx="1234762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𝑐𝑢𝑎𝑛𝑡𝑖𝑎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h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𝑝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3D603A37-7FA1-7060-D896-2AD47516B6CE}"/>
                </a:ext>
              </a:extLst>
            </xdr:cNvPr>
            <xdr:cNvSpPr txBox="1"/>
          </xdr:nvSpPr>
          <xdr:spPr>
            <a:xfrm>
              <a:off x="5777865" y="7459980"/>
              <a:ext cx="1234762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𝐴_(𝑠,𝑐𝑢𝑎𝑛𝑡𝑖𝑎)</a:t>
              </a:r>
              <a:r>
                <a:rPr lang="es-ES" sz="1100" b="0" i="0">
                  <a:latin typeface="Cambria Math" panose="02040503050406030204" pitchFamily="18" charset="0"/>
                </a:rPr>
                <a:t>=𝐵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∙</a:t>
              </a:r>
              <a:r>
                <a:rPr lang="es-ES" sz="1100" b="0" i="0">
                  <a:latin typeface="Cambria Math" panose="02040503050406030204" pitchFamily="18" charset="0"/>
                </a:rPr>
                <a:t>ℎ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∙</a:t>
              </a:r>
              <a:r>
                <a:rPr lang="es-ES" sz="1100" b="0" i="0">
                  <a:latin typeface="Cambria Math" panose="02040503050406030204" pitchFamily="18" charset="0"/>
                </a:rPr>
                <a:t>𝑝</a:t>
              </a:r>
              <a:endParaRPr lang="es-E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37803-F71E-4045-B33D-346C7FFC1E60}">
  <dimension ref="C4:J19"/>
  <sheetViews>
    <sheetView tabSelected="1" zoomScale="80" zoomScaleNormal="80" workbookViewId="0">
      <selection activeCell="K13" sqref="K13"/>
    </sheetView>
  </sheetViews>
  <sheetFormatPr baseColWidth="10" defaultRowHeight="14.4" x14ac:dyDescent="0.3"/>
  <cols>
    <col min="1" max="16384" width="11.5546875" style="3"/>
  </cols>
  <sheetData>
    <row r="4" spans="3:10" ht="43.2" customHeight="1" x14ac:dyDescent="0.3">
      <c r="H4" s="14" t="s">
        <v>29</v>
      </c>
      <c r="I4" s="14"/>
      <c r="J4" s="14"/>
    </row>
    <row r="5" spans="3:10" ht="14.4" customHeight="1" x14ac:dyDescent="0.3">
      <c r="H5" s="14"/>
      <c r="I5" s="14"/>
      <c r="J5" s="14"/>
    </row>
    <row r="6" spans="3:10" ht="14.4" customHeight="1" x14ac:dyDescent="0.3">
      <c r="H6" s="14"/>
      <c r="I6" s="14"/>
      <c r="J6" s="14"/>
    </row>
    <row r="14" spans="3:10" ht="59.4" x14ac:dyDescent="1.1000000000000001">
      <c r="C14" s="15" t="s">
        <v>30</v>
      </c>
      <c r="D14" s="15"/>
      <c r="E14" s="15"/>
      <c r="F14" s="15"/>
      <c r="G14" s="15"/>
      <c r="H14" s="15"/>
      <c r="I14" s="15"/>
      <c r="J14" s="15"/>
    </row>
    <row r="15" spans="3:10" ht="23.4" customHeight="1" x14ac:dyDescent="0.3">
      <c r="C15" s="16" t="s">
        <v>32</v>
      </c>
      <c r="D15" s="16"/>
      <c r="E15" s="16"/>
      <c r="F15" s="16"/>
      <c r="G15" s="16"/>
      <c r="H15" s="16"/>
      <c r="I15" s="16"/>
      <c r="J15" s="16"/>
    </row>
    <row r="16" spans="3:10" ht="14.4" customHeight="1" x14ac:dyDescent="0.3">
      <c r="C16" s="16"/>
      <c r="D16" s="16"/>
      <c r="E16" s="16"/>
      <c r="F16" s="16"/>
      <c r="G16" s="16"/>
      <c r="H16" s="16"/>
      <c r="I16" s="16"/>
      <c r="J16" s="16"/>
    </row>
    <row r="17" spans="3:10" ht="14.4" customHeight="1" x14ac:dyDescent="0.3">
      <c r="C17" s="16"/>
      <c r="D17" s="16"/>
      <c r="E17" s="16"/>
      <c r="F17" s="16"/>
      <c r="G17" s="16"/>
      <c r="H17" s="16"/>
      <c r="I17" s="16"/>
      <c r="J17" s="16"/>
    </row>
    <row r="18" spans="3:10" x14ac:dyDescent="0.3">
      <c r="C18" s="16"/>
      <c r="D18" s="16"/>
      <c r="E18" s="16"/>
      <c r="F18" s="16"/>
      <c r="G18" s="16"/>
      <c r="H18" s="16"/>
      <c r="I18" s="16"/>
      <c r="J18" s="16"/>
    </row>
    <row r="19" spans="3:10" ht="18" x14ac:dyDescent="0.35">
      <c r="E19" s="17" t="s">
        <v>31</v>
      </c>
      <c r="F19" s="17"/>
      <c r="G19" s="17"/>
      <c r="H19" s="17"/>
      <c r="I19" s="7"/>
    </row>
  </sheetData>
  <mergeCells count="4">
    <mergeCell ref="H4:J6"/>
    <mergeCell ref="C14:J14"/>
    <mergeCell ref="C15:J18"/>
    <mergeCell ref="E19:H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8EB6-A038-4019-9C43-95A5137458E2}">
  <sheetPr>
    <tabColor theme="5" tint="0.79998168889431442"/>
  </sheetPr>
  <dimension ref="A1:XFD68"/>
  <sheetViews>
    <sheetView workbookViewId="0">
      <selection activeCell="A8" sqref="A8"/>
    </sheetView>
  </sheetViews>
  <sheetFormatPr baseColWidth="10" defaultColWidth="11.44140625" defaultRowHeight="14.4" x14ac:dyDescent="0.3"/>
  <cols>
    <col min="1" max="1" width="60.6640625" style="3" bestFit="1" customWidth="1"/>
    <col min="2" max="2" width="11.44140625" style="12"/>
    <col min="3" max="16384" width="11.44140625" style="3"/>
  </cols>
  <sheetData>
    <row r="1" spans="1:3 16384:16384" x14ac:dyDescent="0.3">
      <c r="A1" s="4" t="s">
        <v>15</v>
      </c>
      <c r="B1" s="8"/>
      <c r="C1" s="5"/>
    </row>
    <row r="2" spans="1:3 16384:16384" x14ac:dyDescent="0.3">
      <c r="A2" s="2" t="s">
        <v>0</v>
      </c>
      <c r="B2" s="9"/>
      <c r="C2" s="2" t="s">
        <v>1</v>
      </c>
    </row>
    <row r="3" spans="1:3 16384:16384" x14ac:dyDescent="0.3">
      <c r="A3" s="6" t="s">
        <v>18</v>
      </c>
      <c r="B3" s="9"/>
      <c r="C3" s="2" t="s">
        <v>3</v>
      </c>
    </row>
    <row r="4" spans="1:3 16384:16384" x14ac:dyDescent="0.3">
      <c r="A4" s="6" t="s">
        <v>34</v>
      </c>
      <c r="B4" s="9"/>
      <c r="C4" s="2" t="s">
        <v>39</v>
      </c>
    </row>
    <row r="5" spans="1:3 16384:16384" x14ac:dyDescent="0.3">
      <c r="A5" s="6" t="s">
        <v>35</v>
      </c>
      <c r="B5" s="9"/>
      <c r="C5" s="2" t="s">
        <v>40</v>
      </c>
    </row>
    <row r="6" spans="1:3 16384:16384" x14ac:dyDescent="0.3">
      <c r="A6" s="2" t="s">
        <v>2</v>
      </c>
      <c r="B6" s="9"/>
      <c r="C6" s="2" t="s">
        <v>3</v>
      </c>
    </row>
    <row r="7" spans="1:3 16384:16384" x14ac:dyDescent="0.3">
      <c r="A7" s="6" t="s">
        <v>36</v>
      </c>
      <c r="B7" s="9"/>
      <c r="C7" s="2" t="s">
        <v>4</v>
      </c>
      <c r="XFD7" s="3">
        <v>12</v>
      </c>
    </row>
    <row r="8" spans="1:3 16384:16384" x14ac:dyDescent="0.3">
      <c r="XFD8" s="3">
        <v>16</v>
      </c>
    </row>
    <row r="9" spans="1:3 16384:16384" x14ac:dyDescent="0.3">
      <c r="XFD9" s="3">
        <v>20</v>
      </c>
    </row>
    <row r="10" spans="1:3 16384:16384" x14ac:dyDescent="0.3">
      <c r="A10" s="4" t="s">
        <v>19</v>
      </c>
      <c r="B10" s="8"/>
      <c r="C10" s="5"/>
      <c r="XFD10" s="3">
        <v>25</v>
      </c>
    </row>
    <row r="11" spans="1:3 16384:16384" x14ac:dyDescent="0.3">
      <c r="A11" s="2" t="s">
        <v>5</v>
      </c>
      <c r="B11" s="10">
        <v>40</v>
      </c>
      <c r="C11" s="2" t="s">
        <v>6</v>
      </c>
    </row>
    <row r="12" spans="1:3 16384:16384" x14ac:dyDescent="0.3">
      <c r="A12" s="2" t="s">
        <v>20</v>
      </c>
      <c r="B12" s="10">
        <f>100*B3</f>
        <v>0</v>
      </c>
      <c r="C12" s="2" t="s">
        <v>6</v>
      </c>
    </row>
    <row r="13" spans="1:3 16384:16384" x14ac:dyDescent="0.3">
      <c r="A13" s="2" t="s">
        <v>7</v>
      </c>
      <c r="B13" s="10">
        <f>15*((B7/10)^2)+10</f>
        <v>10</v>
      </c>
      <c r="C13" s="2" t="s">
        <v>6</v>
      </c>
    </row>
    <row r="14" spans="1:3 16384:16384" x14ac:dyDescent="0.3">
      <c r="B14" s="11"/>
    </row>
    <row r="15" spans="1:3 16384:16384" x14ac:dyDescent="0.3">
      <c r="A15" s="2" t="s">
        <v>8</v>
      </c>
      <c r="B15" s="9"/>
      <c r="C15" s="2" t="s">
        <v>6</v>
      </c>
    </row>
    <row r="18" spans="1:3" x14ac:dyDescent="0.3">
      <c r="A18" s="4" t="s">
        <v>21</v>
      </c>
      <c r="B18" s="8"/>
      <c r="C18" s="5"/>
    </row>
    <row r="19" spans="1:3" x14ac:dyDescent="0.3">
      <c r="A19" s="2" t="s">
        <v>22</v>
      </c>
      <c r="B19" s="10">
        <f>4*B3+0.6</f>
        <v>0.6</v>
      </c>
      <c r="C19" s="2" t="s">
        <v>3</v>
      </c>
    </row>
    <row r="20" spans="1:3" x14ac:dyDescent="0.3">
      <c r="A20" s="2" t="s">
        <v>16</v>
      </c>
      <c r="B20" s="10">
        <f>B3+0.66</f>
        <v>0.66</v>
      </c>
      <c r="C20" s="2" t="s">
        <v>3</v>
      </c>
    </row>
    <row r="21" spans="1:3" x14ac:dyDescent="0.3">
      <c r="A21" s="2" t="s">
        <v>37</v>
      </c>
      <c r="B21" s="9"/>
      <c r="C21" s="2"/>
    </row>
    <row r="22" spans="1:3" x14ac:dyDescent="0.3">
      <c r="A22" s="2" t="s">
        <v>38</v>
      </c>
      <c r="B22" s="9"/>
      <c r="C22" s="2"/>
    </row>
    <row r="23" spans="1:3" x14ac:dyDescent="0.3">
      <c r="A23" s="2" t="s">
        <v>17</v>
      </c>
      <c r="B23" s="10">
        <f>1.5*B3</f>
        <v>0</v>
      </c>
      <c r="C23" s="2" t="s">
        <v>3</v>
      </c>
    </row>
    <row r="26" spans="1:3" x14ac:dyDescent="0.3">
      <c r="A26" s="4" t="s">
        <v>24</v>
      </c>
      <c r="B26" s="8"/>
      <c r="C26" s="5"/>
    </row>
    <row r="27" spans="1:3" x14ac:dyDescent="0.3">
      <c r="A27" s="2" t="s">
        <v>23</v>
      </c>
      <c r="B27" s="10" t="e">
        <f>1.5*B2*B23/(2*B15/100)</f>
        <v>#DIV/0!</v>
      </c>
      <c r="C27" s="2" t="s">
        <v>1</v>
      </c>
    </row>
    <row r="28" spans="1:3" x14ac:dyDescent="0.3">
      <c r="B28" s="11"/>
    </row>
    <row r="29" spans="1:3" x14ac:dyDescent="0.3">
      <c r="B29" s="11"/>
    </row>
    <row r="30" spans="1:3" x14ac:dyDescent="0.3">
      <c r="A30" s="4" t="s">
        <v>25</v>
      </c>
      <c r="B30" s="8"/>
      <c r="C30" s="5"/>
    </row>
    <row r="31" spans="1:3" x14ac:dyDescent="0.3">
      <c r="A31" s="2" t="s">
        <v>9</v>
      </c>
      <c r="B31" s="10" t="e">
        <f>10*B27/400</f>
        <v>#DIV/0!</v>
      </c>
      <c r="C31" s="2" t="s">
        <v>41</v>
      </c>
    </row>
    <row r="32" spans="1:3" x14ac:dyDescent="0.3">
      <c r="A32" s="2" t="s">
        <v>42</v>
      </c>
      <c r="B32" s="9"/>
      <c r="C32" s="2" t="s">
        <v>4</v>
      </c>
    </row>
    <row r="33" spans="1:3 16384:16384" x14ac:dyDescent="0.3">
      <c r="A33" s="2" t="s">
        <v>13</v>
      </c>
      <c r="B33" s="10">
        <f>PI()*((B32/20)^2)</f>
        <v>0</v>
      </c>
      <c r="C33" s="2" t="s">
        <v>41</v>
      </c>
    </row>
    <row r="34" spans="1:3 16384:16384" x14ac:dyDescent="0.3">
      <c r="A34" s="2" t="s">
        <v>43</v>
      </c>
      <c r="B34" s="10" t="e">
        <f>B31/B33</f>
        <v>#DIV/0!</v>
      </c>
      <c r="C34" s="2"/>
    </row>
    <row r="35" spans="1:3 16384:16384" x14ac:dyDescent="0.3">
      <c r="A35" s="2" t="s">
        <v>45</v>
      </c>
      <c r="B35" s="9"/>
      <c r="C35" s="2"/>
    </row>
    <row r="36" spans="1:3 16384:16384" x14ac:dyDescent="0.3">
      <c r="A36" s="2" t="s">
        <v>44</v>
      </c>
      <c r="B36" s="10">
        <f>(B22*100-20-B35*B32/10)/(B35-1)</f>
        <v>20</v>
      </c>
      <c r="C36" s="2" t="s">
        <v>6</v>
      </c>
    </row>
    <row r="39" spans="1:3 16384:16384" x14ac:dyDescent="0.3">
      <c r="A39" s="1" t="s">
        <v>46</v>
      </c>
      <c r="B39" s="13"/>
      <c r="C39" s="1"/>
    </row>
    <row r="40" spans="1:3 16384:16384" x14ac:dyDescent="0.3">
      <c r="A40" s="2" t="s">
        <v>46</v>
      </c>
      <c r="B40" s="10">
        <f>B35*B33/10</f>
        <v>0</v>
      </c>
      <c r="C40" s="2" t="s">
        <v>41</v>
      </c>
    </row>
    <row r="41" spans="1:3 16384:16384" x14ac:dyDescent="0.3">
      <c r="A41" s="2" t="s">
        <v>11</v>
      </c>
      <c r="B41" s="10">
        <v>1.8</v>
      </c>
      <c r="C41" s="2" t="s">
        <v>12</v>
      </c>
    </row>
    <row r="42" spans="1:3 16384:16384" x14ac:dyDescent="0.3">
      <c r="A42" s="2" t="s">
        <v>10</v>
      </c>
      <c r="B42" s="10">
        <f>B41*B15*B20*100/1000</f>
        <v>0</v>
      </c>
      <c r="C42" s="2" t="s">
        <v>41</v>
      </c>
    </row>
    <row r="43" spans="1:3 16384:16384" x14ac:dyDescent="0.3">
      <c r="A43" s="2" t="s">
        <v>14</v>
      </c>
      <c r="B43" s="10">
        <f>B40</f>
        <v>0</v>
      </c>
      <c r="C43" s="2" t="s">
        <v>41</v>
      </c>
    </row>
    <row r="44" spans="1:3 16384:16384" x14ac:dyDescent="0.3">
      <c r="A44" s="2" t="s">
        <v>42</v>
      </c>
      <c r="B44" s="9"/>
      <c r="C44" s="2" t="s">
        <v>4</v>
      </c>
      <c r="XFD44" s="3">
        <v>6</v>
      </c>
    </row>
    <row r="45" spans="1:3 16384:16384" x14ac:dyDescent="0.3">
      <c r="A45" s="2" t="s">
        <v>13</v>
      </c>
      <c r="B45" s="10">
        <f>PI()*((B44/20)^2)</f>
        <v>0</v>
      </c>
      <c r="C45" s="2" t="s">
        <v>41</v>
      </c>
      <c r="XFD45" s="3">
        <v>8</v>
      </c>
    </row>
    <row r="46" spans="1:3 16384:16384" x14ac:dyDescent="0.3">
      <c r="A46" s="2" t="s">
        <v>43</v>
      </c>
      <c r="B46" s="10" t="e">
        <f>B43/B45</f>
        <v>#DIV/0!</v>
      </c>
      <c r="C46" s="2"/>
      <c r="XFD46" s="3">
        <v>10</v>
      </c>
    </row>
    <row r="47" spans="1:3 16384:16384" x14ac:dyDescent="0.3">
      <c r="A47" s="2" t="s">
        <v>45</v>
      </c>
      <c r="B47" s="9"/>
      <c r="C47" s="2"/>
    </row>
    <row r="48" spans="1:3 16384:16384" x14ac:dyDescent="0.3">
      <c r="A48" s="2" t="s">
        <v>44</v>
      </c>
      <c r="B48" s="10">
        <f>(B22*100-20-B47*B44/10)/(B47-1)</f>
        <v>20</v>
      </c>
      <c r="C48" s="2" t="s">
        <v>6</v>
      </c>
    </row>
    <row r="51" spans="1:3" x14ac:dyDescent="0.3">
      <c r="A51" s="4" t="s">
        <v>26</v>
      </c>
      <c r="B51" s="8"/>
      <c r="C51" s="5"/>
    </row>
    <row r="52" spans="1:3" x14ac:dyDescent="0.3">
      <c r="A52" s="2" t="s">
        <v>26</v>
      </c>
      <c r="B52" s="10">
        <f>(4/1000)*B19*B20*10000</f>
        <v>15.84</v>
      </c>
      <c r="C52" s="2" t="s">
        <v>41</v>
      </c>
    </row>
    <row r="53" spans="1:3" x14ac:dyDescent="0.3">
      <c r="A53" s="2" t="s">
        <v>27</v>
      </c>
      <c r="B53" s="10">
        <f>B52/2</f>
        <v>7.92</v>
      </c>
      <c r="C53" s="2" t="s">
        <v>41</v>
      </c>
    </row>
    <row r="54" spans="1:3" x14ac:dyDescent="0.3">
      <c r="A54" s="2" t="s">
        <v>42</v>
      </c>
      <c r="B54" s="9"/>
      <c r="C54" s="2" t="s">
        <v>4</v>
      </c>
    </row>
    <row r="55" spans="1:3" x14ac:dyDescent="0.3">
      <c r="A55" s="2" t="s">
        <v>13</v>
      </c>
      <c r="B55" s="10">
        <f>PI()*((B54/20)^2)</f>
        <v>0</v>
      </c>
      <c r="C55" s="2" t="s">
        <v>41</v>
      </c>
    </row>
    <row r="56" spans="1:3" x14ac:dyDescent="0.3">
      <c r="A56" s="2" t="s">
        <v>43</v>
      </c>
      <c r="B56" s="10" t="e">
        <f>B53/B55</f>
        <v>#DIV/0!</v>
      </c>
      <c r="C56" s="2"/>
    </row>
    <row r="57" spans="1:3" x14ac:dyDescent="0.3">
      <c r="A57" s="2" t="s">
        <v>45</v>
      </c>
      <c r="B57" s="9"/>
      <c r="C57" s="2"/>
    </row>
    <row r="58" spans="1:3" x14ac:dyDescent="0.3">
      <c r="A58" s="2" t="s">
        <v>44</v>
      </c>
      <c r="B58" s="10">
        <f>(B21*100-20-B57*B54/10)/(B57-1)</f>
        <v>20</v>
      </c>
      <c r="C58" s="2" t="s">
        <v>6</v>
      </c>
    </row>
    <row r="61" spans="1:3" x14ac:dyDescent="0.3">
      <c r="A61" s="4" t="s">
        <v>28</v>
      </c>
      <c r="B61" s="8"/>
      <c r="C61" s="5"/>
    </row>
    <row r="62" spans="1:3" x14ac:dyDescent="0.3">
      <c r="A62" s="2" t="s">
        <v>28</v>
      </c>
      <c r="B62" s="10">
        <f>4/1000*B20*B15*100</f>
        <v>0</v>
      </c>
      <c r="C62" s="2" t="s">
        <v>41</v>
      </c>
    </row>
    <row r="63" spans="1:3" x14ac:dyDescent="0.3">
      <c r="A63" s="2" t="s">
        <v>27</v>
      </c>
      <c r="B63" s="10">
        <f>B62/6</f>
        <v>0</v>
      </c>
      <c r="C63" s="2" t="s">
        <v>41</v>
      </c>
    </row>
    <row r="64" spans="1:3" x14ac:dyDescent="0.3">
      <c r="A64" s="2" t="s">
        <v>42</v>
      </c>
      <c r="B64" s="9"/>
      <c r="C64" s="2" t="s">
        <v>4</v>
      </c>
    </row>
    <row r="65" spans="1:3" x14ac:dyDescent="0.3">
      <c r="A65" s="2" t="s">
        <v>13</v>
      </c>
      <c r="B65" s="10">
        <f>PI()*((B64/20)^2)</f>
        <v>0</v>
      </c>
      <c r="C65" s="2" t="s">
        <v>41</v>
      </c>
    </row>
    <row r="66" spans="1:3" x14ac:dyDescent="0.3">
      <c r="A66" s="2" t="s">
        <v>43</v>
      </c>
      <c r="B66" s="10" t="e">
        <f>B63/B65</f>
        <v>#DIV/0!</v>
      </c>
      <c r="C66" s="2"/>
    </row>
    <row r="67" spans="1:3" x14ac:dyDescent="0.3">
      <c r="A67" s="2" t="s">
        <v>45</v>
      </c>
      <c r="B67" s="9"/>
      <c r="C67" s="2"/>
    </row>
    <row r="68" spans="1:3" x14ac:dyDescent="0.3">
      <c r="A68" s="2" t="s">
        <v>44</v>
      </c>
      <c r="B68" s="10">
        <f>(B15-20-B67*B64/10)/(B67-1)</f>
        <v>20</v>
      </c>
      <c r="C68" s="2" t="s">
        <v>6</v>
      </c>
    </row>
  </sheetData>
  <dataValidations count="2">
    <dataValidation type="list" allowBlank="1" showInputMessage="1" showErrorMessage="1" sqref="B7 B32 B54" xr:uid="{A37D43CC-6319-4209-9CF6-F8245841C5D1}">
      <formula1>$XFD$7:$XFD$10</formula1>
    </dataValidation>
    <dataValidation type="list" allowBlank="1" showInputMessage="1" showErrorMessage="1" sqref="B44 B64" xr:uid="{E12BE428-FA35-4D04-8BB7-C6EA6DC240B6}">
      <formula1>$XFD$44:$XFD$46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1AA8-DA41-43B1-AA4A-87B0CFC65AF4}">
  <sheetPr>
    <tabColor theme="9" tint="0.79998168889431442"/>
  </sheetPr>
  <dimension ref="B2:F19"/>
  <sheetViews>
    <sheetView workbookViewId="0">
      <selection activeCell="A2" sqref="A2"/>
    </sheetView>
  </sheetViews>
  <sheetFormatPr baseColWidth="10" defaultRowHeight="14.4" x14ac:dyDescent="0.3"/>
  <cols>
    <col min="1" max="5" width="11.5546875" style="3"/>
    <col min="6" max="6" width="42.6640625" style="3" customWidth="1"/>
    <col min="7" max="16384" width="11.5546875" style="3"/>
  </cols>
  <sheetData>
    <row r="2" spans="2:6" x14ac:dyDescent="0.3">
      <c r="B2" s="18" t="s">
        <v>33</v>
      </c>
      <c r="C2" s="19"/>
      <c r="D2" s="19"/>
      <c r="E2" s="19"/>
      <c r="F2" s="19"/>
    </row>
    <row r="3" spans="2:6" x14ac:dyDescent="0.3">
      <c r="B3" s="19"/>
      <c r="C3" s="19"/>
      <c r="D3" s="19"/>
      <c r="E3" s="19"/>
      <c r="F3" s="19"/>
    </row>
    <row r="4" spans="2:6" x14ac:dyDescent="0.3">
      <c r="B4" s="19"/>
      <c r="C4" s="19"/>
      <c r="D4" s="19"/>
      <c r="E4" s="19"/>
      <c r="F4" s="19"/>
    </row>
    <row r="5" spans="2:6" x14ac:dyDescent="0.3">
      <c r="B5" s="19"/>
      <c r="C5" s="19"/>
      <c r="D5" s="19"/>
      <c r="E5" s="19"/>
      <c r="F5" s="19"/>
    </row>
    <row r="6" spans="2:6" x14ac:dyDescent="0.3">
      <c r="B6" s="19"/>
      <c r="C6" s="19"/>
      <c r="D6" s="19"/>
      <c r="E6" s="19"/>
      <c r="F6" s="19"/>
    </row>
    <row r="7" spans="2:6" x14ac:dyDescent="0.3">
      <c r="B7" s="19"/>
      <c r="C7" s="19"/>
      <c r="D7" s="19"/>
      <c r="E7" s="19"/>
      <c r="F7" s="19"/>
    </row>
    <row r="8" spans="2:6" x14ac:dyDescent="0.3">
      <c r="B8" s="19"/>
      <c r="C8" s="19"/>
      <c r="D8" s="19"/>
      <c r="E8" s="19"/>
      <c r="F8" s="19"/>
    </row>
    <row r="17" s="3" customFormat="1" x14ac:dyDescent="0.3"/>
    <row r="18" s="3" customFormat="1" x14ac:dyDescent="0.3"/>
    <row r="19" s="3" customFormat="1" x14ac:dyDescent="0.3"/>
  </sheetData>
  <mergeCells count="1">
    <mergeCell ref="B2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Encepados</vt:lpstr>
      <vt:lpstr>Referencia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DAVID BIENVENIDO HUERTAS</cp:lastModifiedBy>
  <dcterms:created xsi:type="dcterms:W3CDTF">2021-10-28T11:36:30Z</dcterms:created>
  <dcterms:modified xsi:type="dcterms:W3CDTF">2023-10-19T08:46:26Z</dcterms:modified>
</cp:coreProperties>
</file>