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NCRONIZADO\Trabajo\Research\Herramientas\Excel\RC\"/>
    </mc:Choice>
  </mc:AlternateContent>
  <xr:revisionPtr revIDLastSave="0" documentId="13_ncr:1_{63C3F6E1-1585-433D-AA15-21E0928F51DB}" xr6:coauthVersionLast="47" xr6:coauthVersionMax="47" xr10:uidLastSave="{00000000-0000-0000-0000-000000000000}"/>
  <bookViews>
    <workbookView xWindow="-120" yWindow="-120" windowWidth="25440" windowHeight="15540" xr2:uid="{286489DE-91D5-4955-A2EA-3A431E5147DA}"/>
  </bookViews>
  <sheets>
    <sheet name="Plastic moment functions" sheetId="1" r:id="rId1"/>
    <sheet name="aux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J6" i="1"/>
  <c r="K6" i="1"/>
  <c r="I7" i="1"/>
  <c r="J7" i="1"/>
  <c r="K7" i="1"/>
  <c r="C8" i="1"/>
  <c r="C9" i="1" s="1"/>
  <c r="I12" i="1"/>
  <c r="J12" i="1"/>
  <c r="K12" i="1"/>
  <c r="I13" i="1"/>
  <c r="J13" i="1"/>
  <c r="K13" i="1"/>
  <c r="C14" i="1"/>
  <c r="D14" i="1" s="1"/>
  <c r="D15" i="1" s="1"/>
  <c r="I16" i="1"/>
  <c r="J16" i="1"/>
  <c r="K16" i="1"/>
  <c r="I17" i="1"/>
  <c r="J17" i="1"/>
  <c r="K17" i="1"/>
  <c r="I20" i="1"/>
  <c r="J20" i="1"/>
  <c r="K20" i="1"/>
  <c r="I21" i="1"/>
  <c r="J21" i="1"/>
  <c r="K21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E14" i="1" l="1"/>
  <c r="E40" i="1" s="1"/>
  <c r="C15" i="1"/>
  <c r="E22" i="1" l="1"/>
  <c r="E34" i="1"/>
  <c r="E30" i="1"/>
  <c r="E38" i="1"/>
  <c r="E32" i="1"/>
  <c r="E15" i="1"/>
  <c r="C10" i="1" s="1"/>
  <c r="D16" i="1" s="1"/>
  <c r="E33" i="1"/>
  <c r="E31" i="1"/>
  <c r="E36" i="1"/>
  <c r="E29" i="1"/>
  <c r="E25" i="1"/>
  <c r="E41" i="1"/>
  <c r="E39" i="1"/>
  <c r="E28" i="1"/>
  <c r="E37" i="1"/>
  <c r="E35" i="1"/>
  <c r="E21" i="1"/>
  <c r="E26" i="1"/>
  <c r="E27" i="1"/>
  <c r="E24" i="1"/>
  <c r="E23" i="1"/>
  <c r="C16" i="1" l="1"/>
  <c r="C17" i="1" s="1"/>
  <c r="E16" i="1"/>
  <c r="E17" i="1" s="1"/>
  <c r="F22" i="1" l="1"/>
  <c r="F25" i="1"/>
  <c r="F36" i="1"/>
  <c r="F24" i="1"/>
  <c r="F39" i="1"/>
  <c r="F23" i="1"/>
  <c r="F40" i="1"/>
  <c r="D17" i="1"/>
  <c r="F28" i="1"/>
  <c r="F26" i="1"/>
  <c r="F32" i="1"/>
  <c r="F31" i="1"/>
  <c r="F34" i="1"/>
  <c r="F35" i="1"/>
  <c r="F38" i="1"/>
  <c r="F37" i="1"/>
  <c r="F27" i="1"/>
  <c r="F41" i="1"/>
  <c r="F29" i="1"/>
  <c r="F30" i="1"/>
  <c r="F33" i="1"/>
  <c r="F21" i="1"/>
</calcChain>
</file>

<file path=xl/sharedStrings.xml><?xml version="1.0" encoding="utf-8"?>
<sst xmlns="http://schemas.openxmlformats.org/spreadsheetml/2006/main" count="123" uniqueCount="73">
  <si>
    <t>c BA2</t>
  </si>
  <si>
    <t>Mpl</t>
  </si>
  <si>
    <t>Mel</t>
  </si>
  <si>
    <t>Mr+</t>
  </si>
  <si>
    <t>Mr-</t>
  </si>
  <si>
    <t>x</t>
  </si>
  <si>
    <t>x/L</t>
  </si>
  <si>
    <t>c BA1</t>
  </si>
  <si>
    <t>cal</t>
  </si>
  <si>
    <t>R</t>
  </si>
  <si>
    <t>esp</t>
  </si>
  <si>
    <t>c AB2</t>
  </si>
  <si>
    <t>c AB1</t>
  </si>
  <si>
    <t>M type</t>
  </si>
  <si>
    <t>cb A</t>
  </si>
  <si>
    <t>bc A</t>
  </si>
  <si>
    <t>ca B</t>
  </si>
  <si>
    <t>Mr</t>
  </si>
  <si>
    <t>ac B</t>
  </si>
  <si>
    <t>B</t>
  </si>
  <si>
    <t>C</t>
  </si>
  <si>
    <t>A</t>
  </si>
  <si>
    <t>b CA2</t>
  </si>
  <si>
    <t>b CA1</t>
  </si>
  <si>
    <t>type</t>
  </si>
  <si>
    <t>a CB2</t>
  </si>
  <si>
    <t>overstrength</t>
  </si>
  <si>
    <t>el</t>
  </si>
  <si>
    <t>a CB1</t>
  </si>
  <si>
    <t>qR</t>
  </si>
  <si>
    <t>ba C</t>
  </si>
  <si>
    <t>L</t>
  </si>
  <si>
    <t>ab C</t>
  </si>
  <si>
    <t>qd</t>
  </si>
  <si>
    <t>b AC2</t>
  </si>
  <si>
    <t>b AC1</t>
  </si>
  <si>
    <t>a BC2</t>
  </si>
  <si>
    <t>cba</t>
  </si>
  <si>
    <t>cab</t>
  </si>
  <si>
    <t>bca</t>
  </si>
  <si>
    <t>acb</t>
  </si>
  <si>
    <t>bac</t>
  </si>
  <si>
    <t>abc</t>
  </si>
  <si>
    <t>a BC1</t>
  </si>
  <si>
    <t>cbA</t>
  </si>
  <si>
    <t>caB</t>
  </si>
  <si>
    <t>bcA</t>
  </si>
  <si>
    <t>acB</t>
  </si>
  <si>
    <t>baC</t>
  </si>
  <si>
    <t>abC</t>
  </si>
  <si>
    <t>cBA</t>
  </si>
  <si>
    <t>cAB</t>
  </si>
  <si>
    <t>bCA</t>
  </si>
  <si>
    <t>aCB</t>
  </si>
  <si>
    <t>bAC</t>
  </si>
  <si>
    <t>aBC</t>
  </si>
  <si>
    <t>CBA</t>
  </si>
  <si>
    <t>CAB</t>
  </si>
  <si>
    <t>BCA</t>
  </si>
  <si>
    <t>ACB</t>
  </si>
  <si>
    <t>BAC</t>
  </si>
  <si>
    <t>ABC</t>
  </si>
  <si>
    <t>MB</t>
  </si>
  <si>
    <t>MC</t>
  </si>
  <si>
    <t>MA</t>
  </si>
  <si>
    <t>[kN/m]</t>
  </si>
  <si>
    <t>[m]</t>
  </si>
  <si>
    <t>[-]</t>
  </si>
  <si>
    <t>[kNm]</t>
  </si>
  <si>
    <t>Type redistribution</t>
  </si>
  <si>
    <t>el. cap</t>
  </si>
  <si>
    <t>Overdesign all</t>
  </si>
  <si>
    <t>Fail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</si>
</sst>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0" xfId="0" applyNumberFormat="1"/>
    <xf numFmtId="0" fontId="0" fillId="0" borderId="4" xfId="0" applyBorder="1"/>
    <xf numFmtId="164" fontId="0" fillId="0" borderId="5" xfId="0" applyNumberFormat="1" applyBorder="1"/>
    <xf numFmtId="0" fontId="0" fillId="3" borderId="0" xfId="0" applyFill="1"/>
    <xf numFmtId="0" fontId="0" fillId="4" borderId="0" xfId="0" applyFill="1"/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'Plastic moment functions'!$A$21:$A$41</c:f>
              <c:numCache>
                <c:formatCode>0.00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xVal>
          <c:yVal>
            <c:numRef>
              <c:f>'Plastic moment functions'!$C$21:$C$41</c:f>
              <c:numCache>
                <c:formatCode>0</c:formatCode>
                <c:ptCount val="21"/>
                <c:pt idx="0">
                  <c:v>-100</c:v>
                </c:pt>
                <c:pt idx="1">
                  <c:v>-97</c:v>
                </c:pt>
                <c:pt idx="2">
                  <c:v>-94</c:v>
                </c:pt>
                <c:pt idx="3">
                  <c:v>-91</c:v>
                </c:pt>
                <c:pt idx="4">
                  <c:v>-88</c:v>
                </c:pt>
                <c:pt idx="5">
                  <c:v>-85</c:v>
                </c:pt>
                <c:pt idx="6">
                  <c:v>-82</c:v>
                </c:pt>
                <c:pt idx="7">
                  <c:v>-79</c:v>
                </c:pt>
                <c:pt idx="8">
                  <c:v>-76</c:v>
                </c:pt>
                <c:pt idx="9">
                  <c:v>-73</c:v>
                </c:pt>
                <c:pt idx="10">
                  <c:v>-70</c:v>
                </c:pt>
                <c:pt idx="11">
                  <c:v>-67</c:v>
                </c:pt>
                <c:pt idx="12">
                  <c:v>-64</c:v>
                </c:pt>
                <c:pt idx="13">
                  <c:v>-61</c:v>
                </c:pt>
                <c:pt idx="14">
                  <c:v>-58</c:v>
                </c:pt>
                <c:pt idx="15">
                  <c:v>-55</c:v>
                </c:pt>
                <c:pt idx="16">
                  <c:v>-52</c:v>
                </c:pt>
                <c:pt idx="17">
                  <c:v>-49</c:v>
                </c:pt>
                <c:pt idx="18">
                  <c:v>-46</c:v>
                </c:pt>
                <c:pt idx="19">
                  <c:v>-43</c:v>
                </c:pt>
                <c:pt idx="20">
                  <c:v>-40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E8F-4DF3-80F2-3D5D70398841}"/>
            </c:ext>
          </c:extLst>
        </c:ser>
        <c:ser>
          <c:idx val="2"/>
          <c:order val="1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'Plastic moment functions'!$A$21:$A$41</c:f>
              <c:numCache>
                <c:formatCode>0.00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xVal>
          <c:yVal>
            <c:numRef>
              <c:f>'Plastic moment functions'!$D$21:$D$41</c:f>
              <c:numCache>
                <c:formatCode>General</c:formatCode>
                <c:ptCount val="21"/>
                <c:pt idx="0">
                  <c:v>130</c:v>
                </c:pt>
                <c:pt idx="1">
                  <c:v>130</c:v>
                </c:pt>
                <c:pt idx="2">
                  <c:v>130</c:v>
                </c:pt>
                <c:pt idx="3">
                  <c:v>130</c:v>
                </c:pt>
                <c:pt idx="4">
                  <c:v>130</c:v>
                </c:pt>
                <c:pt idx="5">
                  <c:v>130</c:v>
                </c:pt>
                <c:pt idx="6">
                  <c:v>130</c:v>
                </c:pt>
                <c:pt idx="7">
                  <c:v>130</c:v>
                </c:pt>
                <c:pt idx="8">
                  <c:v>130</c:v>
                </c:pt>
                <c:pt idx="9">
                  <c:v>130</c:v>
                </c:pt>
                <c:pt idx="10">
                  <c:v>130</c:v>
                </c:pt>
                <c:pt idx="11">
                  <c:v>130</c:v>
                </c:pt>
                <c:pt idx="12">
                  <c:v>130</c:v>
                </c:pt>
                <c:pt idx="13">
                  <c:v>130</c:v>
                </c:pt>
                <c:pt idx="14">
                  <c:v>130</c:v>
                </c:pt>
                <c:pt idx="15">
                  <c:v>130</c:v>
                </c:pt>
                <c:pt idx="16">
                  <c:v>130</c:v>
                </c:pt>
                <c:pt idx="17">
                  <c:v>130</c:v>
                </c:pt>
                <c:pt idx="18">
                  <c:v>130</c:v>
                </c:pt>
                <c:pt idx="19">
                  <c:v>130</c:v>
                </c:pt>
                <c:pt idx="20">
                  <c:v>130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E8F-4DF3-80F2-3D5D70398841}"/>
            </c:ext>
          </c:extLst>
        </c:ser>
        <c:ser>
          <c:idx val="3"/>
          <c:order val="2"/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'Plastic moment functions'!$A$21:$A$41</c:f>
              <c:numCache>
                <c:formatCode>0.00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xVal>
          <c:yVal>
            <c:numRef>
              <c:f>'Plastic moment functions'!$E$21:$E$41</c:f>
              <c:numCache>
                <c:formatCode>0</c:formatCode>
                <c:ptCount val="21"/>
                <c:pt idx="0">
                  <c:v>-163.33333333333334</c:v>
                </c:pt>
                <c:pt idx="1">
                  <c:v>-116.78333333333335</c:v>
                </c:pt>
                <c:pt idx="2">
                  <c:v>-75.133333333333326</c:v>
                </c:pt>
                <c:pt idx="3">
                  <c:v>-38.38333333333334</c:v>
                </c:pt>
                <c:pt idx="4">
                  <c:v>-6.5333333333333243</c:v>
                </c:pt>
                <c:pt idx="5">
                  <c:v>20.416666666666657</c:v>
                </c:pt>
                <c:pt idx="6">
                  <c:v>42.466666666666654</c:v>
                </c:pt>
                <c:pt idx="7">
                  <c:v>59.616666666666632</c:v>
                </c:pt>
                <c:pt idx="8">
                  <c:v>71.866666666666674</c:v>
                </c:pt>
                <c:pt idx="9">
                  <c:v>79.21666666666664</c:v>
                </c:pt>
                <c:pt idx="10">
                  <c:v>81.666666666666629</c:v>
                </c:pt>
                <c:pt idx="11">
                  <c:v>79.216666666666697</c:v>
                </c:pt>
                <c:pt idx="12">
                  <c:v>71.866666666666617</c:v>
                </c:pt>
                <c:pt idx="13">
                  <c:v>59.616666666666674</c:v>
                </c:pt>
                <c:pt idx="14">
                  <c:v>42.46666666666664</c:v>
                </c:pt>
                <c:pt idx="15">
                  <c:v>20.416666666666629</c:v>
                </c:pt>
                <c:pt idx="16">
                  <c:v>-6.5333333333334167</c:v>
                </c:pt>
                <c:pt idx="17">
                  <c:v>-38.383333333333439</c:v>
                </c:pt>
                <c:pt idx="18">
                  <c:v>-75.133333333333326</c:v>
                </c:pt>
                <c:pt idx="19">
                  <c:v>-116.7833333333333</c:v>
                </c:pt>
                <c:pt idx="20">
                  <c:v>-163.33333333333337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E8F-4DF3-80F2-3D5D70398841}"/>
            </c:ext>
          </c:extLst>
        </c:ser>
        <c:ser>
          <c:idx val="4"/>
          <c:order val="3"/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'Plastic moment functions'!$A$21:$A$41</c:f>
              <c:numCache>
                <c:formatCode>0.00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xVal>
          <c:yVal>
            <c:numRef>
              <c:f>'Plastic moment functions'!$F$21:$F$41</c:f>
              <c:numCache>
                <c:formatCode>0</c:formatCode>
                <c:ptCount val="21"/>
                <c:pt idx="0">
                  <c:v>-100</c:v>
                </c:pt>
                <c:pt idx="1">
                  <c:v>-50.449999999999996</c:v>
                </c:pt>
                <c:pt idx="2">
                  <c:v>-5.7999999999999883</c:v>
                </c:pt>
                <c:pt idx="3">
                  <c:v>33.950000000000031</c:v>
                </c:pt>
                <c:pt idx="4">
                  <c:v>68.800000000000011</c:v>
                </c:pt>
                <c:pt idx="5">
                  <c:v>98.75</c:v>
                </c:pt>
                <c:pt idx="6">
                  <c:v>123.80000000000005</c:v>
                </c:pt>
                <c:pt idx="7">
                  <c:v>143.95000000000005</c:v>
                </c:pt>
                <c:pt idx="8">
                  <c:v>159.20000000000002</c:v>
                </c:pt>
                <c:pt idx="9">
                  <c:v>169.55</c:v>
                </c:pt>
                <c:pt idx="10">
                  <c:v>175</c:v>
                </c:pt>
                <c:pt idx="11">
                  <c:v>175.55000000000007</c:v>
                </c:pt>
                <c:pt idx="12">
                  <c:v>171.2000000000001</c:v>
                </c:pt>
                <c:pt idx="13">
                  <c:v>161.95000000000005</c:v>
                </c:pt>
                <c:pt idx="14">
                  <c:v>147.80000000000013</c:v>
                </c:pt>
                <c:pt idx="15">
                  <c:v>128.75000000000011</c:v>
                </c:pt>
                <c:pt idx="16">
                  <c:v>104.79999999999995</c:v>
                </c:pt>
                <c:pt idx="17">
                  <c:v>75.950000000000045</c:v>
                </c:pt>
                <c:pt idx="18">
                  <c:v>42.200000000000045</c:v>
                </c:pt>
                <c:pt idx="19">
                  <c:v>3.5500000000001819</c:v>
                </c:pt>
                <c:pt idx="20">
                  <c:v>-40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E8F-4DF3-80F2-3D5D70398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0106655"/>
        <c:axId val="1240107071"/>
      </c:scatterChart>
      <c:valAx>
        <c:axId val="1240106655"/>
        <c:scaling>
          <c:orientation val="minMax"/>
          <c:max val="1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one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40107071"/>
        <c:crosses val="autoZero"/>
        <c:crossBetween val="midCat"/>
      </c:valAx>
      <c:valAx>
        <c:axId val="1240107071"/>
        <c:scaling>
          <c:orientation val="maxMin"/>
          <c:max val="400"/>
          <c:min val="-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401066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22</xdr:row>
      <xdr:rowOff>0</xdr:rowOff>
    </xdr:from>
    <xdr:to>
      <xdr:col>10</xdr:col>
      <xdr:colOff>222069</xdr:colOff>
      <xdr:row>35</xdr:row>
      <xdr:rowOff>175260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333E729-A6AC-4672-AA3B-EF68C65118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C5C8F-BC5A-4795-9B1F-33466EAF55A0}">
  <dimension ref="A1:K41"/>
  <sheetViews>
    <sheetView tabSelected="1" zoomScale="70" zoomScaleNormal="70" workbookViewId="0">
      <selection activeCell="M25" sqref="M25"/>
    </sheetView>
  </sheetViews>
  <sheetFormatPr baseColWidth="10" defaultRowHeight="15" x14ac:dyDescent="0.25"/>
  <cols>
    <col min="8" max="8" width="17.85546875" bestFit="1" customWidth="1"/>
  </cols>
  <sheetData>
    <row r="1" spans="1:11" x14ac:dyDescent="0.25">
      <c r="A1" s="12" t="s">
        <v>61</v>
      </c>
      <c r="B1" s="12" t="s">
        <v>60</v>
      </c>
      <c r="C1" s="12" t="s">
        <v>59</v>
      </c>
      <c r="D1" s="12" t="s">
        <v>58</v>
      </c>
      <c r="E1" s="12" t="s">
        <v>57</v>
      </c>
      <c r="F1" s="12" t="s">
        <v>56</v>
      </c>
      <c r="H1" t="s">
        <v>69</v>
      </c>
      <c r="I1" t="s">
        <v>64</v>
      </c>
      <c r="J1" t="s">
        <v>63</v>
      </c>
      <c r="K1" t="s">
        <v>62</v>
      </c>
    </row>
    <row r="2" spans="1:11" x14ac:dyDescent="0.25">
      <c r="A2" t="s">
        <v>55</v>
      </c>
      <c r="B2" t="s">
        <v>54</v>
      </c>
      <c r="C2" t="s">
        <v>53</v>
      </c>
      <c r="D2" s="11" t="s">
        <v>52</v>
      </c>
      <c r="E2" t="s">
        <v>51</v>
      </c>
      <c r="F2" s="11" t="s">
        <v>50</v>
      </c>
      <c r="H2" s="3" t="s">
        <v>71</v>
      </c>
      <c r="I2" t="s">
        <v>27</v>
      </c>
      <c r="J2" t="s">
        <v>27</v>
      </c>
      <c r="K2" t="s">
        <v>27</v>
      </c>
    </row>
    <row r="3" spans="1:11" x14ac:dyDescent="0.25">
      <c r="A3" t="s">
        <v>49</v>
      </c>
      <c r="B3" t="s">
        <v>48</v>
      </c>
      <c r="C3" t="s">
        <v>47</v>
      </c>
      <c r="D3" s="11" t="s">
        <v>46</v>
      </c>
      <c r="E3" t="s">
        <v>45</v>
      </c>
      <c r="F3" s="11" t="s">
        <v>44</v>
      </c>
      <c r="H3" s="3" t="s">
        <v>72</v>
      </c>
      <c r="I3" t="s">
        <v>9</v>
      </c>
      <c r="J3" t="s">
        <v>8</v>
      </c>
      <c r="K3" t="s">
        <v>9</v>
      </c>
    </row>
    <row r="4" spans="1:11" x14ac:dyDescent="0.25">
      <c r="A4" s="10" t="s">
        <v>42</v>
      </c>
      <c r="B4" s="10" t="s">
        <v>41</v>
      </c>
      <c r="C4" s="10" t="s">
        <v>40</v>
      </c>
      <c r="D4" s="10" t="s">
        <v>39</v>
      </c>
      <c r="E4" s="10" t="s">
        <v>38</v>
      </c>
      <c r="F4" s="10" t="s">
        <v>37</v>
      </c>
      <c r="H4" s="3" t="s">
        <v>43</v>
      </c>
      <c r="I4" t="s">
        <v>9</v>
      </c>
      <c r="J4" t="s">
        <v>8</v>
      </c>
      <c r="K4" t="s">
        <v>27</v>
      </c>
    </row>
    <row r="5" spans="1:11" x14ac:dyDescent="0.25">
      <c r="H5" s="3" t="s">
        <v>36</v>
      </c>
      <c r="I5" t="s">
        <v>9</v>
      </c>
      <c r="J5" t="s">
        <v>9</v>
      </c>
      <c r="K5" t="s">
        <v>8</v>
      </c>
    </row>
    <row r="6" spans="1:11" x14ac:dyDescent="0.25">
      <c r="A6" t="s">
        <v>33</v>
      </c>
      <c r="B6" t="s">
        <v>65</v>
      </c>
      <c r="C6" s="9">
        <v>40</v>
      </c>
      <c r="H6" s="3" t="s">
        <v>35</v>
      </c>
      <c r="I6" t="str">
        <f>K4</f>
        <v>el</v>
      </c>
      <c r="J6" t="str">
        <f>J4</f>
        <v>cal</v>
      </c>
      <c r="K6" t="str">
        <f>I4</f>
        <v>R</v>
      </c>
    </row>
    <row r="7" spans="1:11" x14ac:dyDescent="0.25">
      <c r="A7" t="s">
        <v>31</v>
      </c>
      <c r="B7" t="s">
        <v>66</v>
      </c>
      <c r="C7" s="8">
        <v>7</v>
      </c>
      <c r="H7" s="3" t="s">
        <v>34</v>
      </c>
      <c r="I7" t="str">
        <f>K5</f>
        <v>cal</v>
      </c>
      <c r="J7" t="str">
        <f>J5</f>
        <v>R</v>
      </c>
      <c r="K7" t="str">
        <f>I5</f>
        <v>R</v>
      </c>
    </row>
    <row r="8" spans="1:11" x14ac:dyDescent="0.25">
      <c r="A8" t="s">
        <v>29</v>
      </c>
      <c r="B8" t="s">
        <v>65</v>
      </c>
      <c r="C8" s="7">
        <f>2/C7^2*(-C13-E13+2*D13+2*ABS((C13*E13-C13*D13-E13*D13+D13^2)^0.5))</f>
        <v>32.468342802681782</v>
      </c>
      <c r="H8" s="3" t="s">
        <v>32</v>
      </c>
      <c r="I8" t="s">
        <v>9</v>
      </c>
      <c r="J8" t="s">
        <v>8</v>
      </c>
      <c r="K8" t="s">
        <v>9</v>
      </c>
    </row>
    <row r="9" spans="1:11" x14ac:dyDescent="0.25">
      <c r="A9" t="s">
        <v>26</v>
      </c>
      <c r="B9" t="s">
        <v>67</v>
      </c>
      <c r="C9" s="2">
        <f>C8/C6</f>
        <v>0.81170857006704455</v>
      </c>
      <c r="H9" s="3" t="s">
        <v>30</v>
      </c>
      <c r="I9" t="s">
        <v>9</v>
      </c>
      <c r="J9" t="s">
        <v>8</v>
      </c>
      <c r="K9" t="s">
        <v>9</v>
      </c>
    </row>
    <row r="10" spans="1:11" x14ac:dyDescent="0.25">
      <c r="A10" t="s">
        <v>24</v>
      </c>
      <c r="B10" t="s">
        <v>67</v>
      </c>
      <c r="C10" t="str">
        <f>IF(AND(C15&gt;=1,D15&gt;=1,E15&gt;=1),H2,IF(C9&lt;1,H3,IF(AND(C15&lt;1,E15&gt;=1,D15&gt;=1,E15&lt;=D15,ABS(C14-C13)&lt;2*(D13-D14)),H4,IF(AND(C15&lt;1,E15&gt;=1,D15&gt;=1,E15&lt;=D15,ABS(C14-C13)&gt;=2*(D13-D14)),H5,IF(AND(E15&lt;1,C15&gt;=1,D15&gt;=1,C15&lt;=D15,ABS(E14-E13)&lt;2*(D13-D14)),H6,IF(AND(E15&lt;1,C15&gt;=1,D15&gt;=1,C15&lt;=D15,ABS(E14-E13)&gt;=2*(D13-D14)),H7,IF(AND(C15&lt;1,E15&lt;1,D15&gt;=1,C15&lt;=E15),H8,IF(AND(E15&lt;1,C15&lt;1,D15&gt;=1,E15&lt;=C15),H9,IF(AND(C15&lt;1,D15&gt;=1,E15&gt;=1,D15&lt;=E15,ABS(C14-C13)&lt;2*(D13-D14)),H10,IF(AND(C15&lt;1,D15&gt;=1,E15&gt;=1,D15&lt;=E15,ABS(C14-C13)&gt;=2*(D13-D14)),H11,IF(AND(E15&lt;1,D15&gt;=1,C15&gt;=1,D15&lt;=C15,ABS(E14-E13)&lt;2*(D13-D14)),H12,IF(AND(E15&lt;1,D15&gt;=1,C15&gt;=1,D15&lt;=C15,ABS(E14-E13)&gt;=2*(D13-D14)),H13,IF(AND(C15&lt;1,D15&lt;1,E15&gt;=1,C15&lt;=D15),H14,IF(AND(D15&lt;1,C15&gt;=1,E15&gt;=1,C15&lt;=E15,ABS(C13-C14)&lt;D14-D13),H18,IF(AND(D15&lt;1,C15&lt;1,E15&gt;=1,D15&lt;=C15),H15,IF(AND(E15&lt;1,D15&lt;1,C15&gt;=1,E15&lt;=D15),H16,IF(AND(D15&lt;1,E15&gt;=1,C15&gt;=1,E15&lt;C15,ABS(E13-E14)&lt;D14-D13),H20,IF(AND(D15&lt;1,E15&lt;1,C15&gt;=1,D15&lt;=E15),H17,IF(AND(D15&lt;1,C15&gt;=1,E15&gt;=1,C15&lt;=E15,ABS(C13-C14)&gt;=D14-D13),H19,IF(AND(D15&lt;1,E15&gt;=1,C15&gt;=1,E15&lt;C15,ABS(E13-E14)&gt;=D14-D13),H21))))))))))))))))))))</f>
        <v>Fail</v>
      </c>
      <c r="H10" s="3" t="s">
        <v>28</v>
      </c>
      <c r="I10" t="s">
        <v>9</v>
      </c>
      <c r="J10" t="s">
        <v>8</v>
      </c>
      <c r="K10" t="s">
        <v>27</v>
      </c>
    </row>
    <row r="11" spans="1:11" x14ac:dyDescent="0.25">
      <c r="H11" s="3" t="s">
        <v>25</v>
      </c>
      <c r="I11" t="s">
        <v>9</v>
      </c>
      <c r="J11" t="s">
        <v>9</v>
      </c>
      <c r="K11" t="s">
        <v>8</v>
      </c>
    </row>
    <row r="12" spans="1:11" x14ac:dyDescent="0.25">
      <c r="C12" t="s">
        <v>21</v>
      </c>
      <c r="D12" t="s">
        <v>20</v>
      </c>
      <c r="E12" t="s">
        <v>19</v>
      </c>
      <c r="H12" s="3" t="s">
        <v>23</v>
      </c>
      <c r="I12" t="str">
        <f>K10</f>
        <v>el</v>
      </c>
      <c r="J12" t="str">
        <f>J10</f>
        <v>cal</v>
      </c>
      <c r="K12" t="str">
        <f>I10</f>
        <v>R</v>
      </c>
    </row>
    <row r="13" spans="1:11" x14ac:dyDescent="0.25">
      <c r="A13" t="s">
        <v>17</v>
      </c>
      <c r="B13" t="s">
        <v>68</v>
      </c>
      <c r="C13" s="6">
        <v>-100</v>
      </c>
      <c r="D13" s="5">
        <v>130</v>
      </c>
      <c r="E13" s="4">
        <v>-40</v>
      </c>
      <c r="H13" s="3" t="s">
        <v>22</v>
      </c>
      <c r="I13" t="str">
        <f>K11</f>
        <v>cal</v>
      </c>
      <c r="J13" t="str">
        <f>J11</f>
        <v>R</v>
      </c>
      <c r="K13" t="str">
        <f>I11</f>
        <v>R</v>
      </c>
    </row>
    <row r="14" spans="1:11" x14ac:dyDescent="0.25">
      <c r="A14" t="s">
        <v>2</v>
      </c>
      <c r="B14" t="s">
        <v>68</v>
      </c>
      <c r="C14" s="1">
        <f>-C6*C7^2/12</f>
        <v>-163.33333333333334</v>
      </c>
      <c r="D14" s="1">
        <f>-C14/2</f>
        <v>81.666666666666671</v>
      </c>
      <c r="E14" s="1">
        <f>C14</f>
        <v>-163.33333333333334</v>
      </c>
      <c r="H14" s="3" t="s">
        <v>18</v>
      </c>
      <c r="I14" t="s">
        <v>9</v>
      </c>
      <c r="J14" t="s">
        <v>9</v>
      </c>
      <c r="K14" t="s">
        <v>8</v>
      </c>
    </row>
    <row r="15" spans="1:11" x14ac:dyDescent="0.25">
      <c r="A15" t="s">
        <v>70</v>
      </c>
      <c r="B15" t="s">
        <v>67</v>
      </c>
      <c r="C15" s="2">
        <f>C13/C14</f>
        <v>0.61224489795918369</v>
      </c>
      <c r="D15" s="2">
        <f>D13/D14</f>
        <v>1.5918367346938775</v>
      </c>
      <c r="E15" s="2">
        <f>E13/E14</f>
        <v>0.24489795918367346</v>
      </c>
      <c r="H15" s="3" t="s">
        <v>16</v>
      </c>
      <c r="I15" t="s">
        <v>9</v>
      </c>
      <c r="J15" t="s">
        <v>9</v>
      </c>
      <c r="K15" t="s">
        <v>8</v>
      </c>
    </row>
    <row r="16" spans="1:11" x14ac:dyDescent="0.25">
      <c r="A16" t="s">
        <v>13</v>
      </c>
      <c r="B16" t="s">
        <v>67</v>
      </c>
      <c r="C16" t="str">
        <f>IF($C$10=$H$2,I2,IF($C$10=$H$3,I3,IF($C$10=$H$4,I4,IF($C$10=$H$5,I5,IF($C$10=$H$6,I6,IF($C$10=$H$7,I7,IF($C$10=$H$8,I8,IF($C$10=$H$9,I9,IF($C$10=$H$10,I10,IF($C$10=$H$11,I11,IF($C$10=$H$12,I12,IF($C$10=$H$13,I13,IF($C$10=$H$14,I14,IF($C$10=$H$18,I18,IF($C$10=$H$15,I15,IF($C$10=$H$16,I16,IF($C$10=$H$20,I20,IF($C$10=$H$17,I17,IF($C$10=$H$19,I19,I21)))))))))))))))))))</f>
        <v>R</v>
      </c>
      <c r="D16" t="str">
        <f>IF($C$10=$H$2,J2,IF($C$10=$H$3,J3,IF($C$10=$H$4,J4,IF($C$10=$H$5,J5,IF($C$10=$H$6,J6,IF($C$10=$H$7,J7,IF($C$10=$H$8,J8,IF($C$10=$H$9,J9,IF($C$10=$H$10,J10,IF($C$10=$H$11,J11,IF($C$10=$H$12,J12,IF($C$10=$H$13,J13,IF($C$10=$H$14,J14,IF($C$10=$H$18,J18,IF($C$10=$H$15,J15,IF($C$10=$H$16,J16,IF($C$10=$H$20,J20,IF($C$10=$H$17,J17,IF($C$10=$H$19,J19,J21)))))))))))))))))))</f>
        <v>cal</v>
      </c>
      <c r="E16" t="str">
        <f>IF($C$10=$H$2,K2,IF($C$10=$H$3,K3,IF($C$10=$H$4,K4,IF($C$10=$H$5,K5,IF($C$10=$H$6,K6,IF($C$10=$H$7,K7,IF($C$10=$H$8,K8,IF($C$10=$H$9,K9,IF($C$10=$H$10,K10,IF($C$10=$H$11,K11,IF($C$10=$H$12,K12,IF($C$10=$H$13,K13,IF($C$10=$H$14,K14,IF($C$10=$H$18,K18,IF($C$10=$H$15,K15,IF($C$10=$H$16,K16,IF($C$10=$H$20,K20,IF($C$10=$H$17,K17,IF($C$10=$H$19,K19,K21)))))))))))))))))))</f>
        <v>R</v>
      </c>
      <c r="H16" s="3" t="s">
        <v>15</v>
      </c>
      <c r="I16" t="str">
        <f>K14</f>
        <v>cal</v>
      </c>
      <c r="J16" t="str">
        <f>J14</f>
        <v>R</v>
      </c>
      <c r="K16" t="str">
        <f>I14</f>
        <v>R</v>
      </c>
    </row>
    <row r="17" spans="1:11" x14ac:dyDescent="0.25">
      <c r="A17" t="s">
        <v>1</v>
      </c>
      <c r="B17" t="s">
        <v>68</v>
      </c>
      <c r="C17" s="1">
        <f>IF(C16=aux!$A$2,C14,IF(C16=aux!$A$3,C13,IF(C16=aux!$A$4,(2*E17-$C$6*$C$7^2)/2+(2*$C$6*$C$7^2*(D17-E17))^0.5,C14-($D$14-$D$13))))</f>
        <v>-100</v>
      </c>
      <c r="D17" s="1">
        <f>IF(D16=aux!$A$2,D14,IF(D16=aux!$A$3,D13,IF(D16=aux!$A$4,(C17+E17)/2+(C17-E17)^2/(2*$C$6*C7^2)+$C$6*$C$7^2/8)))</f>
        <v>175.91836734693879</v>
      </c>
      <c r="E17" s="1">
        <f>IF(E16=aux!$A$2,E14,IF(E16=aux!$A$3,E13,IF(E16=aux!$A$4,(2*C17-$C$6*$C$7^2)/2+(2*$C$6*$C$7^2*(D17-C17))^0.5,E14-($D$14-$D$13))))</f>
        <v>-40</v>
      </c>
      <c r="H17" s="3" t="s">
        <v>14</v>
      </c>
      <c r="I17" t="str">
        <f>K15</f>
        <v>cal</v>
      </c>
      <c r="J17" t="str">
        <f>J15</f>
        <v>R</v>
      </c>
      <c r="K17" t="str">
        <f>I15</f>
        <v>R</v>
      </c>
    </row>
    <row r="18" spans="1:11" x14ac:dyDescent="0.25">
      <c r="H18" s="3" t="s">
        <v>12</v>
      </c>
      <c r="I18" t="s">
        <v>9</v>
      </c>
      <c r="J18" t="s">
        <v>9</v>
      </c>
      <c r="K18" t="s">
        <v>8</v>
      </c>
    </row>
    <row r="19" spans="1:11" x14ac:dyDescent="0.25">
      <c r="A19" t="s">
        <v>6</v>
      </c>
      <c r="B19" t="s">
        <v>5</v>
      </c>
      <c r="C19" t="s">
        <v>4</v>
      </c>
      <c r="D19" t="s">
        <v>3</v>
      </c>
      <c r="E19" t="s">
        <v>2</v>
      </c>
      <c r="F19" t="s">
        <v>1</v>
      </c>
      <c r="H19" s="3" t="s">
        <v>11</v>
      </c>
      <c r="I19" t="s">
        <v>10</v>
      </c>
      <c r="J19" t="s">
        <v>9</v>
      </c>
      <c r="K19" t="s">
        <v>8</v>
      </c>
    </row>
    <row r="20" spans="1:11" x14ac:dyDescent="0.25">
      <c r="A20" t="s">
        <v>67</v>
      </c>
      <c r="B20" t="s">
        <v>66</v>
      </c>
      <c r="C20" t="s">
        <v>68</v>
      </c>
      <c r="D20" t="s">
        <v>68</v>
      </c>
      <c r="E20" t="s">
        <v>68</v>
      </c>
      <c r="F20" t="s">
        <v>68</v>
      </c>
      <c r="H20" s="3" t="s">
        <v>7</v>
      </c>
      <c r="I20" t="str">
        <f>K18</f>
        <v>cal</v>
      </c>
      <c r="J20" t="str">
        <f>J18</f>
        <v>R</v>
      </c>
      <c r="K20" t="str">
        <f>I18</f>
        <v>R</v>
      </c>
    </row>
    <row r="21" spans="1:11" x14ac:dyDescent="0.25">
      <c r="A21" s="2">
        <v>0</v>
      </c>
      <c r="B21" s="2">
        <f>A21*$C$7</f>
        <v>0</v>
      </c>
      <c r="C21" s="1">
        <f>$C$13+($E$13-$C$13)*A21</f>
        <v>-100</v>
      </c>
      <c r="D21">
        <f>$D$13</f>
        <v>130</v>
      </c>
      <c r="E21" s="1">
        <f>$C$14+($C$6*$C$7/2-($C$14-$E$14)/$C$7)*B21-$C$6*B21^2/2</f>
        <v>-163.33333333333334</v>
      </c>
      <c r="F21" s="1">
        <f>$C$17+($C$6*$C$7/2-($C$17-$E$17)/$C$7)*B21-$C$6*B21^2/2</f>
        <v>-100</v>
      </c>
      <c r="H21" s="3" t="s">
        <v>0</v>
      </c>
      <c r="I21" t="str">
        <f>K19</f>
        <v>cal</v>
      </c>
      <c r="J21" t="str">
        <f>J19</f>
        <v>R</v>
      </c>
      <c r="K21" t="str">
        <f>I19</f>
        <v>esp</v>
      </c>
    </row>
    <row r="22" spans="1:11" x14ac:dyDescent="0.25">
      <c r="A22" s="2">
        <v>0.05</v>
      </c>
      <c r="B22" s="2">
        <f>A22*$C$7</f>
        <v>0.35000000000000003</v>
      </c>
      <c r="C22" s="1">
        <f>$C$13+($E$13-$C$13)*A22</f>
        <v>-97</v>
      </c>
      <c r="D22">
        <f>$D$13</f>
        <v>130</v>
      </c>
      <c r="E22" s="1">
        <f>$C$14+($C$6*$C$7/2-($C$14-$E$14)/$C$7)*B22-$C$6*B22^2/2</f>
        <v>-116.78333333333335</v>
      </c>
      <c r="F22" s="1">
        <f>$C$17+($C$6*$C$7/2-($C$17-$E$17)/$C$7)*B22-$C$6*B22^2/2</f>
        <v>-50.449999999999996</v>
      </c>
    </row>
    <row r="23" spans="1:11" x14ac:dyDescent="0.25">
      <c r="A23" s="2">
        <v>0.1</v>
      </c>
      <c r="B23" s="2">
        <f>A23*$C$7</f>
        <v>0.70000000000000007</v>
      </c>
      <c r="C23" s="1">
        <f>$C$13+($E$13-$C$13)*A23</f>
        <v>-94</v>
      </c>
      <c r="D23">
        <f>$D$13</f>
        <v>130</v>
      </c>
      <c r="E23" s="1">
        <f>$C$14+($C$6*$C$7/2-($C$14-$E$14)/$C$7)*B23-$C$6*B23^2/2</f>
        <v>-75.133333333333326</v>
      </c>
      <c r="F23" s="1">
        <f>$C$17+($C$6*$C$7/2-($C$17-$E$17)/$C$7)*B23-$C$6*B23^2/2</f>
        <v>-5.7999999999999883</v>
      </c>
    </row>
    <row r="24" spans="1:11" x14ac:dyDescent="0.25">
      <c r="A24" s="2">
        <v>0.15</v>
      </c>
      <c r="B24" s="2">
        <f>A24*$C$7</f>
        <v>1.05</v>
      </c>
      <c r="C24" s="1">
        <f>$C$13+($E$13-$C$13)*A24</f>
        <v>-91</v>
      </c>
      <c r="D24">
        <f>$D$13</f>
        <v>130</v>
      </c>
      <c r="E24" s="1">
        <f>$C$14+($C$6*$C$7/2-($C$14-$E$14)/$C$7)*B24-$C$6*B24^2/2</f>
        <v>-38.38333333333334</v>
      </c>
      <c r="F24" s="1">
        <f>$C$17+($C$6*$C$7/2-($C$17-$E$17)/$C$7)*B24-$C$6*B24^2/2</f>
        <v>33.950000000000031</v>
      </c>
    </row>
    <row r="25" spans="1:11" x14ac:dyDescent="0.25">
      <c r="A25" s="2">
        <v>0.2</v>
      </c>
      <c r="B25" s="2">
        <f>A25*$C$7</f>
        <v>1.4000000000000001</v>
      </c>
      <c r="C25" s="1">
        <f>$C$13+($E$13-$C$13)*A25</f>
        <v>-88</v>
      </c>
      <c r="D25">
        <f>$D$13</f>
        <v>130</v>
      </c>
      <c r="E25" s="1">
        <f>$C$14+($C$6*$C$7/2-($C$14-$E$14)/$C$7)*B25-$C$6*B25^2/2</f>
        <v>-6.5333333333333243</v>
      </c>
      <c r="F25" s="1">
        <f>$C$17+($C$6*$C$7/2-($C$17-$E$17)/$C$7)*B25-$C$6*B25^2/2</f>
        <v>68.800000000000011</v>
      </c>
    </row>
    <row r="26" spans="1:11" x14ac:dyDescent="0.25">
      <c r="A26" s="2">
        <v>0.25</v>
      </c>
      <c r="B26" s="2">
        <f>A26*$C$7</f>
        <v>1.75</v>
      </c>
      <c r="C26" s="1">
        <f>$C$13+($E$13-$C$13)*A26</f>
        <v>-85</v>
      </c>
      <c r="D26">
        <f>$D$13</f>
        <v>130</v>
      </c>
      <c r="E26" s="1">
        <f>$C$14+($C$6*$C$7/2-($C$14-$E$14)/$C$7)*B26-$C$6*B26^2/2</f>
        <v>20.416666666666657</v>
      </c>
      <c r="F26" s="1">
        <f>$C$17+($C$6*$C$7/2-($C$17-$E$17)/$C$7)*B26-$C$6*B26^2/2</f>
        <v>98.75</v>
      </c>
    </row>
    <row r="27" spans="1:11" x14ac:dyDescent="0.25">
      <c r="A27" s="2">
        <v>0.3</v>
      </c>
      <c r="B27" s="2">
        <f>A27*$C$7</f>
        <v>2.1</v>
      </c>
      <c r="C27" s="1">
        <f>$C$13+($E$13-$C$13)*A27</f>
        <v>-82</v>
      </c>
      <c r="D27">
        <f>$D$13</f>
        <v>130</v>
      </c>
      <c r="E27" s="1">
        <f>$C$14+($C$6*$C$7/2-($C$14-$E$14)/$C$7)*B27-$C$6*B27^2/2</f>
        <v>42.466666666666654</v>
      </c>
      <c r="F27" s="1">
        <f>$C$17+($C$6*$C$7/2-($C$17-$E$17)/$C$7)*B27-$C$6*B27^2/2</f>
        <v>123.80000000000005</v>
      </c>
    </row>
    <row r="28" spans="1:11" x14ac:dyDescent="0.25">
      <c r="A28" s="2">
        <v>0.35</v>
      </c>
      <c r="B28" s="2">
        <f>A28*$C$7</f>
        <v>2.4499999999999997</v>
      </c>
      <c r="C28" s="1">
        <f>$C$13+($E$13-$C$13)*A28</f>
        <v>-79</v>
      </c>
      <c r="D28">
        <f>$D$13</f>
        <v>130</v>
      </c>
      <c r="E28" s="1">
        <f>$C$14+($C$6*$C$7/2-($C$14-$E$14)/$C$7)*B28-$C$6*B28^2/2</f>
        <v>59.616666666666632</v>
      </c>
      <c r="F28" s="1">
        <f>$C$17+($C$6*$C$7/2-($C$17-$E$17)/$C$7)*B28-$C$6*B28^2/2</f>
        <v>143.95000000000005</v>
      </c>
    </row>
    <row r="29" spans="1:11" x14ac:dyDescent="0.25">
      <c r="A29" s="2">
        <v>0.4</v>
      </c>
      <c r="B29" s="2">
        <f>A29*$C$7</f>
        <v>2.8000000000000003</v>
      </c>
      <c r="C29" s="1">
        <f>$C$13+($E$13-$C$13)*A29</f>
        <v>-76</v>
      </c>
      <c r="D29">
        <f>$D$13</f>
        <v>130</v>
      </c>
      <c r="E29" s="1">
        <f>$C$14+($C$6*$C$7/2-($C$14-$E$14)/$C$7)*B29-$C$6*B29^2/2</f>
        <v>71.866666666666674</v>
      </c>
      <c r="F29" s="1">
        <f>$C$17+($C$6*$C$7/2-($C$17-$E$17)/$C$7)*B29-$C$6*B29^2/2</f>
        <v>159.20000000000002</v>
      </c>
    </row>
    <row r="30" spans="1:11" x14ac:dyDescent="0.25">
      <c r="A30" s="2">
        <v>0.45</v>
      </c>
      <c r="B30" s="2">
        <f>A30*$C$7</f>
        <v>3.15</v>
      </c>
      <c r="C30" s="1">
        <f>$C$13+($E$13-$C$13)*A30</f>
        <v>-73</v>
      </c>
      <c r="D30">
        <f>$D$13</f>
        <v>130</v>
      </c>
      <c r="E30" s="1">
        <f>$C$14+($C$6*$C$7/2-($C$14-$E$14)/$C$7)*B30-$C$6*B30^2/2</f>
        <v>79.21666666666664</v>
      </c>
      <c r="F30" s="1">
        <f>$C$17+($C$6*$C$7/2-($C$17-$E$17)/$C$7)*B30-$C$6*B30^2/2</f>
        <v>169.55</v>
      </c>
    </row>
    <row r="31" spans="1:11" x14ac:dyDescent="0.25">
      <c r="A31" s="2">
        <v>0.5</v>
      </c>
      <c r="B31" s="2">
        <f>A31*$C$7</f>
        <v>3.5</v>
      </c>
      <c r="C31" s="1">
        <f>$C$13+($E$13-$C$13)*A31</f>
        <v>-70</v>
      </c>
      <c r="D31">
        <f>$D$13</f>
        <v>130</v>
      </c>
      <c r="E31" s="1">
        <f>$C$14+($C$6*$C$7/2-($C$14-$E$14)/$C$7)*B31-$C$6*B31^2/2</f>
        <v>81.666666666666629</v>
      </c>
      <c r="F31" s="1">
        <f>$C$17+($C$6*$C$7/2-($C$17-$E$17)/$C$7)*B31-$C$6*B31^2/2</f>
        <v>175</v>
      </c>
    </row>
    <row r="32" spans="1:11" x14ac:dyDescent="0.25">
      <c r="A32" s="2">
        <v>0.55000000000000004</v>
      </c>
      <c r="B32" s="2">
        <f>A32*$C$7</f>
        <v>3.8500000000000005</v>
      </c>
      <c r="C32" s="1">
        <f>$C$13+($E$13-$C$13)*A32</f>
        <v>-67</v>
      </c>
      <c r="D32">
        <f>$D$13</f>
        <v>130</v>
      </c>
      <c r="E32" s="1">
        <f>$C$14+($C$6*$C$7/2-($C$14-$E$14)/$C$7)*B32-$C$6*B32^2/2</f>
        <v>79.216666666666697</v>
      </c>
      <c r="F32" s="1">
        <f>$C$17+($C$6*$C$7/2-($C$17-$E$17)/$C$7)*B32-$C$6*B32^2/2</f>
        <v>175.55000000000007</v>
      </c>
    </row>
    <row r="33" spans="1:6" x14ac:dyDescent="0.25">
      <c r="A33" s="2">
        <v>0.6</v>
      </c>
      <c r="B33" s="2">
        <f>A33*$C$7</f>
        <v>4.2</v>
      </c>
      <c r="C33" s="1">
        <f>$C$13+($E$13-$C$13)*A33</f>
        <v>-64</v>
      </c>
      <c r="D33">
        <f>$D$13</f>
        <v>130</v>
      </c>
      <c r="E33" s="1">
        <f>$C$14+($C$6*$C$7/2-($C$14-$E$14)/$C$7)*B33-$C$6*B33^2/2</f>
        <v>71.866666666666617</v>
      </c>
      <c r="F33" s="1">
        <f>$C$17+($C$6*$C$7/2-($C$17-$E$17)/$C$7)*B33-$C$6*B33^2/2</f>
        <v>171.2000000000001</v>
      </c>
    </row>
    <row r="34" spans="1:6" x14ac:dyDescent="0.25">
      <c r="A34" s="2">
        <v>0.65</v>
      </c>
      <c r="B34" s="2">
        <f>A34*$C$7</f>
        <v>4.55</v>
      </c>
      <c r="C34" s="1">
        <f>$C$13+($E$13-$C$13)*A34</f>
        <v>-61</v>
      </c>
      <c r="D34">
        <f>$D$13</f>
        <v>130</v>
      </c>
      <c r="E34" s="1">
        <f>$C$14+($C$6*$C$7/2-($C$14-$E$14)/$C$7)*B34-$C$6*B34^2/2</f>
        <v>59.616666666666674</v>
      </c>
      <c r="F34" s="1">
        <f>$C$17+($C$6*$C$7/2-($C$17-$E$17)/$C$7)*B34-$C$6*B34^2/2</f>
        <v>161.95000000000005</v>
      </c>
    </row>
    <row r="35" spans="1:6" x14ac:dyDescent="0.25">
      <c r="A35" s="2">
        <v>0.7</v>
      </c>
      <c r="B35" s="2">
        <f>A35*$C$7</f>
        <v>4.8999999999999995</v>
      </c>
      <c r="C35" s="1">
        <f>$C$13+($E$13-$C$13)*A35</f>
        <v>-58</v>
      </c>
      <c r="D35">
        <f>$D$13</f>
        <v>130</v>
      </c>
      <c r="E35" s="1">
        <f>$C$14+($C$6*$C$7/2-($C$14-$E$14)/$C$7)*B35-$C$6*B35^2/2</f>
        <v>42.46666666666664</v>
      </c>
      <c r="F35" s="1">
        <f>$C$17+($C$6*$C$7/2-($C$17-$E$17)/$C$7)*B35-$C$6*B35^2/2</f>
        <v>147.80000000000013</v>
      </c>
    </row>
    <row r="36" spans="1:6" x14ac:dyDescent="0.25">
      <c r="A36" s="2">
        <v>0.75</v>
      </c>
      <c r="B36" s="2">
        <f>A36*$C$7</f>
        <v>5.25</v>
      </c>
      <c r="C36" s="1">
        <f>$C$13+($E$13-$C$13)*A36</f>
        <v>-55</v>
      </c>
      <c r="D36">
        <f>$D$13</f>
        <v>130</v>
      </c>
      <c r="E36" s="1">
        <f>$C$14+($C$6*$C$7/2-($C$14-$E$14)/$C$7)*B36-$C$6*B36^2/2</f>
        <v>20.416666666666629</v>
      </c>
      <c r="F36" s="1">
        <f>$C$17+($C$6*$C$7/2-($C$17-$E$17)/$C$7)*B36-$C$6*B36^2/2</f>
        <v>128.75000000000011</v>
      </c>
    </row>
    <row r="37" spans="1:6" x14ac:dyDescent="0.25">
      <c r="A37" s="2">
        <v>0.8</v>
      </c>
      <c r="B37" s="2">
        <f>A37*$C$7</f>
        <v>5.6000000000000005</v>
      </c>
      <c r="C37" s="1">
        <f>$C$13+($E$13-$C$13)*A37</f>
        <v>-52</v>
      </c>
      <c r="D37">
        <f>$D$13</f>
        <v>130</v>
      </c>
      <c r="E37" s="1">
        <f>$C$14+($C$6*$C$7/2-($C$14-$E$14)/$C$7)*B37-$C$6*B37^2/2</f>
        <v>-6.5333333333334167</v>
      </c>
      <c r="F37" s="1">
        <f>$C$17+($C$6*$C$7/2-($C$17-$E$17)/$C$7)*B37-$C$6*B37^2/2</f>
        <v>104.79999999999995</v>
      </c>
    </row>
    <row r="38" spans="1:6" x14ac:dyDescent="0.25">
      <c r="A38" s="2">
        <v>0.85</v>
      </c>
      <c r="B38" s="2">
        <f>A38*$C$7</f>
        <v>5.95</v>
      </c>
      <c r="C38" s="1">
        <f>$C$13+($E$13-$C$13)*A38</f>
        <v>-49</v>
      </c>
      <c r="D38">
        <f>$D$13</f>
        <v>130</v>
      </c>
      <c r="E38" s="1">
        <f>$C$14+($C$6*$C$7/2-($C$14-$E$14)/$C$7)*B38-$C$6*B38^2/2</f>
        <v>-38.383333333333439</v>
      </c>
      <c r="F38" s="1">
        <f>$C$17+($C$6*$C$7/2-($C$17-$E$17)/$C$7)*B38-$C$6*B38^2/2</f>
        <v>75.950000000000045</v>
      </c>
    </row>
    <row r="39" spans="1:6" x14ac:dyDescent="0.25">
      <c r="A39" s="2">
        <v>0.9</v>
      </c>
      <c r="B39" s="2">
        <f>A39*$C$7</f>
        <v>6.3</v>
      </c>
      <c r="C39" s="1">
        <f>$C$13+($E$13-$C$13)*A39</f>
        <v>-46</v>
      </c>
      <c r="D39">
        <f>$D$13</f>
        <v>130</v>
      </c>
      <c r="E39" s="1">
        <f>$C$14+($C$6*$C$7/2-($C$14-$E$14)/$C$7)*B39-$C$6*B39^2/2</f>
        <v>-75.133333333333326</v>
      </c>
      <c r="F39" s="1">
        <f>$C$17+($C$6*$C$7/2-($C$17-$E$17)/$C$7)*B39-$C$6*B39^2/2</f>
        <v>42.200000000000045</v>
      </c>
    </row>
    <row r="40" spans="1:6" x14ac:dyDescent="0.25">
      <c r="A40" s="2">
        <v>0.95</v>
      </c>
      <c r="B40" s="2">
        <f>A40*$C$7</f>
        <v>6.6499999999999995</v>
      </c>
      <c r="C40" s="1">
        <f>$C$13+($E$13-$C$13)*A40</f>
        <v>-43</v>
      </c>
      <c r="D40">
        <f>$D$13</f>
        <v>130</v>
      </c>
      <c r="E40" s="1">
        <f>$C$14+($C$6*$C$7/2-($C$14-$E$14)/$C$7)*B40-$C$6*B40^2/2</f>
        <v>-116.7833333333333</v>
      </c>
      <c r="F40" s="1">
        <f>$C$17+($C$6*$C$7/2-($C$17-$E$17)/$C$7)*B40-$C$6*B40^2/2</f>
        <v>3.5500000000001819</v>
      </c>
    </row>
    <row r="41" spans="1:6" x14ac:dyDescent="0.25">
      <c r="A41" s="2">
        <v>1</v>
      </c>
      <c r="B41" s="2">
        <f>A41*$C$7</f>
        <v>7</v>
      </c>
      <c r="C41" s="1">
        <f>$C$13+($E$13-$C$13)*A41</f>
        <v>-40</v>
      </c>
      <c r="D41">
        <f>$D$13</f>
        <v>130</v>
      </c>
      <c r="E41" s="1">
        <f>$C$14+($C$6*$C$7/2-($C$14-$E$14)/$C$7)*B41-$C$6*B41^2/2</f>
        <v>-163.33333333333337</v>
      </c>
      <c r="F41" s="1">
        <f>$C$17+($C$6*$C$7/2-($C$17-$E$17)/$C$7)*B41-$C$6*B41^2/2</f>
        <v>-40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31306-1734-4E23-91A0-EE3376EEFCB9}">
  <dimension ref="A1:A4"/>
  <sheetViews>
    <sheetView workbookViewId="0">
      <selection sqref="A1:A4"/>
    </sheetView>
  </sheetViews>
  <sheetFormatPr baseColWidth="10" defaultRowHeight="15" x14ac:dyDescent="0.25"/>
  <sheetData>
    <row r="1" spans="1:1" x14ac:dyDescent="0.25">
      <c r="A1" t="s">
        <v>13</v>
      </c>
    </row>
    <row r="2" spans="1:1" x14ac:dyDescent="0.25">
      <c r="A2" t="s">
        <v>27</v>
      </c>
    </row>
    <row r="3" spans="1:1" x14ac:dyDescent="0.25">
      <c r="A3" t="s">
        <v>9</v>
      </c>
    </row>
    <row r="4" spans="1:1" x14ac:dyDescent="0.25">
      <c r="A4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Plastic moment functions</vt:lpstr>
      <vt:lpstr>aux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2021-03-04T11:50:50Z</dcterms:created>
  <dcterms:modified xsi:type="dcterms:W3CDTF">2023-01-20T10:45:18Z</dcterms:modified>
</cp:coreProperties>
</file>