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in10\Documents\master de estructuras\Trabajo Final de Máster\tfm influencia redistribucion plastica\Software\"/>
    </mc:Choice>
  </mc:AlternateContent>
  <xr:revisionPtr revIDLastSave="0" documentId="8_{09C1E09F-BC91-4127-AE61-46C4F517191E}" xr6:coauthVersionLast="45" xr6:coauthVersionMax="45" xr10:uidLastSave="{00000000-0000-0000-0000-000000000000}"/>
  <bookViews>
    <workbookView xWindow="0" yWindow="600" windowWidth="20490" windowHeight="10920" activeTab="1" xr2:uid="{00000000-000D-0000-FFFF-FFFF00000000}"/>
  </bookViews>
  <sheets>
    <sheet name="hc" sheetId="1" r:id="rId1"/>
    <sheet name="ρ,min,max" sheetId="3" r:id="rId2"/>
    <sheet name="aux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D22" i="3"/>
  <c r="C27" i="3" l="1"/>
  <c r="C28" i="3" s="1"/>
  <c r="C22" i="3"/>
  <c r="C19" i="3"/>
  <c r="C8" i="3"/>
  <c r="D23" i="3" s="1"/>
  <c r="D27" i="3" l="1"/>
  <c r="C24" i="3"/>
  <c r="C14" i="3"/>
  <c r="C15" i="3" s="1"/>
  <c r="C9" i="3"/>
  <c r="C11" i="3" s="1"/>
  <c r="C7" i="3"/>
  <c r="D24" i="3" l="1"/>
  <c r="E25" i="3" s="1"/>
  <c r="D28" i="3"/>
  <c r="E29" i="3" s="1"/>
  <c r="C8" i="1"/>
  <c r="C10" i="1"/>
  <c r="C9" i="1"/>
  <c r="C7" i="1"/>
  <c r="C12" i="1" l="1"/>
  <c r="C11" i="1"/>
</calcChain>
</file>

<file path=xl/sharedStrings.xml><?xml version="1.0" encoding="utf-8"?>
<sst xmlns="http://schemas.openxmlformats.org/spreadsheetml/2006/main" count="84" uniqueCount="44">
  <si>
    <t>dbL</t>
  </si>
  <si>
    <t>fck</t>
  </si>
  <si>
    <t>γRD</t>
  </si>
  <si>
    <t>fyk</t>
  </si>
  <si>
    <t>νd</t>
  </si>
  <si>
    <t>[mm]</t>
  </si>
  <si>
    <t>[N/mm2]</t>
  </si>
  <si>
    <t>[-]</t>
  </si>
  <si>
    <t>kD</t>
  </si>
  <si>
    <t>DC</t>
  </si>
  <si>
    <t>ρ'/ρmax</t>
  </si>
  <si>
    <t>H</t>
  </si>
  <si>
    <t>fctm</t>
  </si>
  <si>
    <t>hc,ext</t>
  </si>
  <si>
    <t>hc,int</t>
  </si>
  <si>
    <t>M</t>
  </si>
  <si>
    <t>fyd</t>
  </si>
  <si>
    <t>b</t>
  </si>
  <si>
    <t>d</t>
  </si>
  <si>
    <t>n,sup1</t>
  </si>
  <si>
    <t>dbL,sup1</t>
  </si>
  <si>
    <t>As,sup1</t>
  </si>
  <si>
    <t>n,sup2</t>
  </si>
  <si>
    <t>dbL,sup2</t>
  </si>
  <si>
    <t>As,sup2</t>
  </si>
  <si>
    <t>As,sup</t>
  </si>
  <si>
    <t>n,inf</t>
  </si>
  <si>
    <t>As,inf</t>
  </si>
  <si>
    <t>dbL,inf</t>
  </si>
  <si>
    <t>ρsup</t>
  </si>
  <si>
    <t>ρinf</t>
  </si>
  <si>
    <t>ρsup,max(M-)</t>
  </si>
  <si>
    <t>ρinf,max(M+)</t>
  </si>
  <si>
    <t>GEOMETRY</t>
  </si>
  <si>
    <t>REINFORCEMENT</t>
  </si>
  <si>
    <t>MATERIALS</t>
  </si>
  <si>
    <t>fcd</t>
  </si>
  <si>
    <t>DUCTILITY</t>
  </si>
  <si>
    <t>εsy,d</t>
  </si>
  <si>
    <t>Es</t>
  </si>
  <si>
    <t>q0</t>
  </si>
  <si>
    <t>μφ</t>
  </si>
  <si>
    <t>[mm2]</t>
  </si>
  <si>
    <t>ρmin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</si>
</sst>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Border="1"/>
    <xf numFmtId="164" fontId="0" fillId="0" borderId="0" xfId="0" applyNumberFormat="1"/>
    <xf numFmtId="165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0" xfId="0" applyFont="1" applyBorder="1"/>
    <xf numFmtId="0" fontId="1" fillId="0" borderId="0" xfId="0" applyFont="1" applyFill="1" applyBorder="1"/>
    <xf numFmtId="2" fontId="0" fillId="0" borderId="0" xfId="0" applyNumberFormat="1" applyBorder="1"/>
    <xf numFmtId="1" fontId="0" fillId="0" borderId="0" xfId="0" applyNumberFormat="1" applyBorder="1"/>
    <xf numFmtId="0" fontId="0" fillId="2" borderId="0" xfId="0" applyFill="1" applyBorder="1"/>
    <xf numFmtId="1" fontId="0" fillId="2" borderId="0" xfId="0" applyNumberFormat="1" applyFill="1" applyBorder="1"/>
    <xf numFmtId="0" fontId="0" fillId="0" borderId="4" xfId="0" applyBorder="1"/>
    <xf numFmtId="0" fontId="0" fillId="0" borderId="0" xfId="0" applyFill="1" applyBorder="1"/>
    <xf numFmtId="0" fontId="0" fillId="0" borderId="0" xfId="0" applyFont="1" applyFill="1" applyBorder="1"/>
    <xf numFmtId="2" fontId="0" fillId="0" borderId="3" xfId="0" applyNumberFormat="1" applyBorder="1"/>
    <xf numFmtId="0" fontId="0" fillId="0" borderId="1" xfId="0" applyBorder="1"/>
    <xf numFmtId="2" fontId="0" fillId="0" borderId="0" xfId="0" applyNumberFormat="1"/>
    <xf numFmtId="1" fontId="0" fillId="0" borderId="0" xfId="0" applyNumberFormat="1"/>
    <xf numFmtId="0" fontId="0" fillId="3" borderId="0" xfId="0" applyFill="1"/>
    <xf numFmtId="0" fontId="0" fillId="3" borderId="0" xfId="0" applyFill="1" applyBorder="1"/>
    <xf numFmtId="164" fontId="0" fillId="3" borderId="0" xfId="0" applyNumberFormat="1" applyFill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activeCell="D15" sqref="D15"/>
    </sheetView>
  </sheetViews>
  <sheetFormatPr baseColWidth="10" defaultColWidth="11.42578125" defaultRowHeight="15" x14ac:dyDescent="0.25"/>
  <cols>
    <col min="1" max="16384" width="11.42578125" style="2"/>
  </cols>
  <sheetData>
    <row r="1" spans="1:3" x14ac:dyDescent="0.25">
      <c r="A1" s="2" t="s">
        <v>9</v>
      </c>
      <c r="B1" s="2" t="s">
        <v>7</v>
      </c>
      <c r="C1" s="5" t="s">
        <v>11</v>
      </c>
    </row>
    <row r="2" spans="1:3" x14ac:dyDescent="0.25">
      <c r="A2" s="2" t="s">
        <v>0</v>
      </c>
      <c r="B2" s="2" t="s">
        <v>5</v>
      </c>
      <c r="C2" s="13">
        <v>12</v>
      </c>
    </row>
    <row r="3" spans="1:3" x14ac:dyDescent="0.25">
      <c r="A3" s="2" t="s">
        <v>1</v>
      </c>
      <c r="B3" s="2" t="s">
        <v>6</v>
      </c>
      <c r="C3" s="13">
        <v>25</v>
      </c>
    </row>
    <row r="4" spans="1:3" x14ac:dyDescent="0.25">
      <c r="A4" s="7" t="s">
        <v>3</v>
      </c>
      <c r="B4" s="2" t="s">
        <v>6</v>
      </c>
      <c r="C4" s="13">
        <v>450</v>
      </c>
    </row>
    <row r="5" spans="1:3" x14ac:dyDescent="0.25">
      <c r="A5" s="7" t="s">
        <v>4</v>
      </c>
      <c r="B5" s="2" t="s">
        <v>7</v>
      </c>
      <c r="C5" s="13">
        <v>0.1</v>
      </c>
    </row>
    <row r="6" spans="1:3" x14ac:dyDescent="0.25">
      <c r="A6" s="7" t="s">
        <v>10</v>
      </c>
      <c r="B6" s="2" t="s">
        <v>7</v>
      </c>
      <c r="C6" s="16">
        <v>1</v>
      </c>
    </row>
    <row r="7" spans="1:3" x14ac:dyDescent="0.25">
      <c r="A7" s="8" t="s">
        <v>12</v>
      </c>
      <c r="B7" s="2" t="s">
        <v>6</v>
      </c>
      <c r="C7" s="9">
        <f>0.3*C3^(2/3)</f>
        <v>2.5649639200150443</v>
      </c>
    </row>
    <row r="8" spans="1:3" x14ac:dyDescent="0.25">
      <c r="A8" s="7" t="s">
        <v>16</v>
      </c>
      <c r="B8" s="2" t="s">
        <v>6</v>
      </c>
      <c r="C8" s="10">
        <f>C4/1.15</f>
        <v>391.304347826087</v>
      </c>
    </row>
    <row r="9" spans="1:3" x14ac:dyDescent="0.25">
      <c r="A9" s="7" t="s">
        <v>8</v>
      </c>
      <c r="B9" s="2" t="s">
        <v>7</v>
      </c>
      <c r="C9" s="9">
        <f>IF(C1=aux!A1,1,2/3)</f>
        <v>1</v>
      </c>
    </row>
    <row r="10" spans="1:3" x14ac:dyDescent="0.25">
      <c r="A10" s="7" t="s">
        <v>2</v>
      </c>
      <c r="B10" s="2" t="s">
        <v>7</v>
      </c>
      <c r="C10" s="2">
        <f>IF(C1=aux!A1,1.2,1)</f>
        <v>1.2</v>
      </c>
    </row>
    <row r="11" spans="1:3" x14ac:dyDescent="0.25">
      <c r="A11" s="11" t="s">
        <v>14</v>
      </c>
      <c r="B11" s="11" t="s">
        <v>5</v>
      </c>
      <c r="C11" s="12">
        <f>C2*C10*C8*(1+0.75*C9*C6)/(7.5*C7*(1+0.8*C5))</f>
        <v>474.6231691012191</v>
      </c>
    </row>
    <row r="12" spans="1:3" x14ac:dyDescent="0.25">
      <c r="A12" s="11" t="s">
        <v>13</v>
      </c>
      <c r="B12" s="11" t="s">
        <v>5</v>
      </c>
      <c r="C12" s="12">
        <f>C2*C10*C8/(7.5*C7*(1+0.8*C5))</f>
        <v>271.21323948641088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aux!$A$1:$A$2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abSelected="1" topLeftCell="A11" zoomScaleNormal="100" workbookViewId="0">
      <selection activeCell="D21" sqref="D21"/>
    </sheetView>
  </sheetViews>
  <sheetFormatPr baseColWidth="10" defaultRowHeight="15" x14ac:dyDescent="0.25"/>
  <cols>
    <col min="1" max="1" width="13.42578125" bestFit="1" customWidth="1"/>
  </cols>
  <sheetData>
    <row r="1" spans="1:3" x14ac:dyDescent="0.25">
      <c r="A1" t="s">
        <v>33</v>
      </c>
    </row>
    <row r="2" spans="1:3" x14ac:dyDescent="0.25">
      <c r="A2" t="s">
        <v>17</v>
      </c>
      <c r="B2" t="s">
        <v>5</v>
      </c>
      <c r="C2" s="5">
        <v>300</v>
      </c>
    </row>
    <row r="3" spans="1:3" x14ac:dyDescent="0.25">
      <c r="A3" t="s">
        <v>18</v>
      </c>
      <c r="B3" t="s">
        <v>5</v>
      </c>
      <c r="C3" s="6">
        <v>500</v>
      </c>
    </row>
    <row r="4" spans="1:3" x14ac:dyDescent="0.25">
      <c r="A4" t="s">
        <v>35</v>
      </c>
    </row>
    <row r="5" spans="1:3" x14ac:dyDescent="0.25">
      <c r="A5" t="s">
        <v>1</v>
      </c>
      <c r="B5" s="2" t="s">
        <v>6</v>
      </c>
      <c r="C5" s="5">
        <v>25</v>
      </c>
    </row>
    <row r="6" spans="1:3" x14ac:dyDescent="0.25">
      <c r="A6" t="s">
        <v>3</v>
      </c>
      <c r="B6" s="2" t="s">
        <v>6</v>
      </c>
      <c r="C6" s="6">
        <v>500</v>
      </c>
    </row>
    <row r="7" spans="1:3" x14ac:dyDescent="0.25">
      <c r="A7" t="s">
        <v>36</v>
      </c>
      <c r="B7" s="2" t="s">
        <v>6</v>
      </c>
      <c r="C7" s="4">
        <f>C5/1.5</f>
        <v>16.666666666666668</v>
      </c>
    </row>
    <row r="8" spans="1:3" x14ac:dyDescent="0.25">
      <c r="A8" s="8" t="s">
        <v>12</v>
      </c>
      <c r="B8" s="2" t="s">
        <v>6</v>
      </c>
      <c r="C8" s="9">
        <f>0.3*C5^(2/3)</f>
        <v>2.5649639200150443</v>
      </c>
    </row>
    <row r="9" spans="1:3" x14ac:dyDescent="0.25">
      <c r="A9" t="s">
        <v>16</v>
      </c>
      <c r="B9" s="2" t="s">
        <v>6</v>
      </c>
      <c r="C9" s="4">
        <f>C6/1.15</f>
        <v>434.78260869565219</v>
      </c>
    </row>
    <row r="10" spans="1:3" x14ac:dyDescent="0.25">
      <c r="A10" t="s">
        <v>39</v>
      </c>
      <c r="B10" s="2" t="s">
        <v>6</v>
      </c>
      <c r="C10">
        <v>200000</v>
      </c>
    </row>
    <row r="11" spans="1:3" x14ac:dyDescent="0.25">
      <c r="A11" s="1" t="s">
        <v>38</v>
      </c>
      <c r="B11" s="14" t="s">
        <v>7</v>
      </c>
      <c r="C11" s="3">
        <f>C9/C10</f>
        <v>2.1739130434782609E-3</v>
      </c>
    </row>
    <row r="12" spans="1:3" x14ac:dyDescent="0.25">
      <c r="A12" t="s">
        <v>37</v>
      </c>
    </row>
    <row r="13" spans="1:3" x14ac:dyDescent="0.25">
      <c r="A13" s="2" t="s">
        <v>9</v>
      </c>
      <c r="B13" s="2" t="s">
        <v>7</v>
      </c>
      <c r="C13" s="17" t="s">
        <v>11</v>
      </c>
    </row>
    <row r="14" spans="1:3" x14ac:dyDescent="0.25">
      <c r="A14" s="14" t="s">
        <v>40</v>
      </c>
      <c r="B14" s="2" t="s">
        <v>7</v>
      </c>
      <c r="C14">
        <f>1.3*IF(C13=aux!A1,4.5,3)</f>
        <v>5.8500000000000005</v>
      </c>
    </row>
    <row r="15" spans="1:3" x14ac:dyDescent="0.25">
      <c r="A15" s="15" t="s">
        <v>41</v>
      </c>
      <c r="B15" s="2" t="s">
        <v>7</v>
      </c>
      <c r="C15">
        <f>2*C14-1</f>
        <v>10.700000000000001</v>
      </c>
    </row>
    <row r="16" spans="1:3" x14ac:dyDescent="0.25">
      <c r="A16" t="s">
        <v>34</v>
      </c>
    </row>
    <row r="17" spans="1:5" x14ac:dyDescent="0.25">
      <c r="A17" t="s">
        <v>19</v>
      </c>
      <c r="B17" s="2" t="s">
        <v>7</v>
      </c>
      <c r="C17" s="5">
        <v>4</v>
      </c>
    </row>
    <row r="18" spans="1:5" x14ac:dyDescent="0.25">
      <c r="A18" t="s">
        <v>20</v>
      </c>
      <c r="B18" s="14" t="s">
        <v>5</v>
      </c>
      <c r="C18" s="6">
        <v>12</v>
      </c>
    </row>
    <row r="19" spans="1:5" x14ac:dyDescent="0.25">
      <c r="A19" t="s">
        <v>21</v>
      </c>
      <c r="B19" s="14" t="s">
        <v>42</v>
      </c>
      <c r="C19" s="19">
        <f>C17*PI()/4*C18^2</f>
        <v>452.38934211693021</v>
      </c>
    </row>
    <row r="20" spans="1:5" x14ac:dyDescent="0.25">
      <c r="A20" t="s">
        <v>22</v>
      </c>
      <c r="B20" s="2" t="s">
        <v>7</v>
      </c>
      <c r="C20" s="5">
        <v>4</v>
      </c>
      <c r="D20" s="5">
        <v>0</v>
      </c>
    </row>
    <row r="21" spans="1:5" x14ac:dyDescent="0.25">
      <c r="A21" t="s">
        <v>23</v>
      </c>
      <c r="B21" s="14" t="s">
        <v>5</v>
      </c>
      <c r="C21" s="6">
        <v>16</v>
      </c>
      <c r="D21" s="6">
        <v>16</v>
      </c>
    </row>
    <row r="22" spans="1:5" x14ac:dyDescent="0.25">
      <c r="A22" t="s">
        <v>24</v>
      </c>
      <c r="B22" s="14" t="s">
        <v>42</v>
      </c>
      <c r="C22" s="19">
        <f>C20*PI()/4*C21^2</f>
        <v>804.24771931898704</v>
      </c>
      <c r="D22" s="19">
        <f>D20*PI()/4*D21^2</f>
        <v>0</v>
      </c>
    </row>
    <row r="23" spans="1:5" x14ac:dyDescent="0.25">
      <c r="A23" t="s">
        <v>25</v>
      </c>
      <c r="B23" s="14" t="s">
        <v>42</v>
      </c>
      <c r="C23" s="19">
        <f>C19+C22+D22</f>
        <v>1256.6370614359173</v>
      </c>
      <c r="D23" s="24">
        <f>0.5*C8/C6</f>
        <v>2.5649639200150441E-3</v>
      </c>
      <c r="E23" t="s">
        <v>43</v>
      </c>
    </row>
    <row r="24" spans="1:5" x14ac:dyDescent="0.25">
      <c r="A24" s="20" t="s">
        <v>29</v>
      </c>
      <c r="B24" s="21" t="s">
        <v>7</v>
      </c>
      <c r="C24" s="22">
        <f>C23/(C2*C3)</f>
        <v>8.3775804095727827E-3</v>
      </c>
      <c r="D24" s="23">
        <f>C28+0.0018*C7/(C15*C11*C9)</f>
        <v>9.6684194678451404E-3</v>
      </c>
      <c r="E24" t="s">
        <v>31</v>
      </c>
    </row>
    <row r="25" spans="1:5" x14ac:dyDescent="0.25">
      <c r="A25" t="s">
        <v>26</v>
      </c>
      <c r="B25" s="2" t="s">
        <v>7</v>
      </c>
      <c r="C25" s="5">
        <v>5</v>
      </c>
      <c r="E25" s="18">
        <f>D24/C28</f>
        <v>1.4426032033063747</v>
      </c>
    </row>
    <row r="26" spans="1:5" x14ac:dyDescent="0.25">
      <c r="A26" t="s">
        <v>28</v>
      </c>
      <c r="B26" s="14" t="s">
        <v>5</v>
      </c>
      <c r="C26" s="6">
        <v>16</v>
      </c>
    </row>
    <row r="27" spans="1:5" x14ac:dyDescent="0.25">
      <c r="A27" t="s">
        <v>27</v>
      </c>
      <c r="B27" s="14" t="s">
        <v>42</v>
      </c>
      <c r="C27" s="19">
        <f>C25*PI()/4*C26^2</f>
        <v>1005.3096491487338</v>
      </c>
      <c r="D27" s="24">
        <f>0.5*C8/C6</f>
        <v>2.5649639200150441E-3</v>
      </c>
      <c r="E27" t="s">
        <v>43</v>
      </c>
    </row>
    <row r="28" spans="1:5" x14ac:dyDescent="0.25">
      <c r="A28" s="20" t="s">
        <v>30</v>
      </c>
      <c r="B28" s="21" t="s">
        <v>7</v>
      </c>
      <c r="C28" s="22">
        <f>C27/(C2*C3)</f>
        <v>6.702064327658225E-3</v>
      </c>
      <c r="D28" s="23">
        <f>C24+0.0018*C7/(C15*C11*C9)</f>
        <v>1.1343935549759699E-2</v>
      </c>
      <c r="E28" t="s">
        <v>32</v>
      </c>
    </row>
    <row r="29" spans="1:5" x14ac:dyDescent="0.25">
      <c r="E29" s="18">
        <f>D28/C24</f>
        <v>1.3540825626450999</v>
      </c>
    </row>
    <row r="30" spans="1:5" x14ac:dyDescent="0.25">
      <c r="B30" s="2"/>
    </row>
    <row r="31" spans="1:5" x14ac:dyDescent="0.25">
      <c r="B31" s="2"/>
    </row>
  </sheetData>
  <conditionalFormatting sqref="C24">
    <cfRule type="cellIs" dxfId="5" priority="6" operator="between">
      <formula>$D$23</formula>
      <formula>$D$24</formula>
    </cfRule>
    <cfRule type="cellIs" dxfId="4" priority="4" operator="greaterThan">
      <formula>$D$24</formula>
    </cfRule>
    <cfRule type="cellIs" dxfId="3" priority="1" operator="lessThan">
      <formula>$D$23</formula>
    </cfRule>
  </conditionalFormatting>
  <conditionalFormatting sqref="C28">
    <cfRule type="cellIs" dxfId="2" priority="5" operator="between">
      <formula>$D$27</formula>
      <formula>$D$28</formula>
    </cfRule>
    <cfRule type="cellIs" dxfId="1" priority="3" operator="greaterThan">
      <formula>$D$28</formula>
    </cfRule>
    <cfRule type="cellIs" dxfId="0" priority="2" operator="lessThan">
      <formula>$D$27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aux!$A$1:$A$2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11</v>
      </c>
    </row>
    <row r="2" spans="1:1" x14ac:dyDescent="0.25">
      <c r="A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hc</vt:lpstr>
      <vt:lpstr>ρ,min,max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Gómez</dc:creator>
  <cp:lastModifiedBy>Win10</cp:lastModifiedBy>
  <dcterms:created xsi:type="dcterms:W3CDTF">2020-09-09T12:03:20Z</dcterms:created>
  <dcterms:modified xsi:type="dcterms:W3CDTF">2020-09-30T17:30:55Z</dcterms:modified>
</cp:coreProperties>
</file>