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11640"/>
  </bookViews>
  <sheets>
    <sheet name="INDICE" sheetId="13" r:id="rId1"/>
    <sheet name="PLAN INV Y FIN INICIAL" sheetId="1" r:id="rId2"/>
    <sheet name="AUX_INV Y AMORT TEC" sheetId="2" r:id="rId3"/>
    <sheet name="AUX_EXPLOT" sheetId="9" r:id="rId4"/>
    <sheet name="AUX _FINANCIACIÓN" sheetId="10" r:id="rId5"/>
    <sheet name="PyG" sheetId="4" r:id="rId6"/>
    <sheet name="IVA" sheetId="11" r:id="rId7"/>
    <sheet name="Necesidades FM" sheetId="3" r:id="rId8"/>
    <sheet name="Presupuesto Tesorería" sheetId="5" r:id="rId9"/>
    <sheet name="Balance previsional" sheetId="6" r:id="rId10"/>
    <sheet name="VAN" sheetId="7" r:id="rId11"/>
    <sheet name="PM y Ratios" sheetId="8" r:id="rId12"/>
    <sheet name="Hoja1" sheetId="14" r:id="rId13"/>
  </sheets>
  <calcPr calcId="145621"/>
</workbook>
</file>

<file path=xl/calcChain.xml><?xml version="1.0" encoding="utf-8"?>
<calcChain xmlns="http://schemas.openxmlformats.org/spreadsheetml/2006/main">
  <c r="B13" i="8" l="1"/>
  <c r="E44" i="10"/>
  <c r="D44" i="10"/>
  <c r="C22" i="9" l="1"/>
  <c r="E23" i="9" l="1"/>
  <c r="B24" i="6" l="1"/>
  <c r="C24" i="6" s="1"/>
  <c r="D24" i="6" s="1"/>
  <c r="E24" i="6" s="1"/>
  <c r="B174" i="9"/>
  <c r="D14" i="5" l="1"/>
  <c r="E14" i="5"/>
  <c r="C14" i="5"/>
  <c r="D22" i="5"/>
  <c r="E22" i="5"/>
  <c r="C22" i="5"/>
  <c r="B44" i="6"/>
  <c r="B48" i="6"/>
  <c r="B12" i="5"/>
  <c r="B6" i="3"/>
  <c r="B11" i="3"/>
  <c r="B20" i="5"/>
  <c r="B19" i="5"/>
  <c r="B18" i="5"/>
  <c r="B17" i="5"/>
  <c r="B5" i="4" l="1"/>
  <c r="B664" i="2"/>
  <c r="B625" i="2"/>
  <c r="B586" i="2"/>
  <c r="B508" i="2"/>
  <c r="B469" i="2"/>
  <c r="B391" i="2"/>
  <c r="B280" i="2"/>
  <c r="B241" i="2"/>
  <c r="B202" i="2"/>
  <c r="B163" i="2"/>
  <c r="B124" i="2"/>
  <c r="B85" i="2"/>
  <c r="B47" i="2"/>
  <c r="B50" i="6"/>
  <c r="C50" i="6" s="1"/>
  <c r="D50" i="6" s="1"/>
  <c r="E50" i="6" s="1"/>
  <c r="C48" i="6"/>
  <c r="D48" i="6" s="1"/>
  <c r="B45" i="6"/>
  <c r="C45" i="6" s="1"/>
  <c r="D45" i="6" s="1"/>
  <c r="E45" i="6" s="1"/>
  <c r="B47" i="6"/>
  <c r="C47" i="6" s="1"/>
  <c r="D47" i="6" s="1"/>
  <c r="E47" i="6" s="1"/>
  <c r="E48" i="6" l="1"/>
  <c r="C181" i="9" l="1"/>
  <c r="D181" i="9"/>
  <c r="E181" i="9"/>
  <c r="B11" i="5"/>
  <c r="B9" i="10" l="1"/>
  <c r="B9" i="8"/>
  <c r="C11" i="10" l="1"/>
  <c r="E11" i="10"/>
  <c r="D11" i="10"/>
  <c r="B577" i="2"/>
  <c r="E332" i="2"/>
  <c r="D332" i="2"/>
  <c r="C332" i="2"/>
  <c r="D321" i="2"/>
  <c r="E321" i="2"/>
  <c r="C321" i="2"/>
  <c r="E681" i="2"/>
  <c r="D681" i="2"/>
  <c r="C681" i="2"/>
  <c r="E668" i="2"/>
  <c r="D668" i="2"/>
  <c r="C668" i="2"/>
  <c r="E642" i="2"/>
  <c r="D642" i="2"/>
  <c r="C642" i="2"/>
  <c r="E629" i="2"/>
  <c r="D629" i="2"/>
  <c r="C629" i="2"/>
  <c r="E603" i="2"/>
  <c r="D603" i="2"/>
  <c r="C603" i="2"/>
  <c r="E590" i="2"/>
  <c r="D590" i="2"/>
  <c r="C590" i="2"/>
  <c r="E564" i="2"/>
  <c r="D564" i="2"/>
  <c r="C564" i="2"/>
  <c r="E551" i="2"/>
  <c r="D551" i="2"/>
  <c r="C551" i="2"/>
  <c r="E525" i="2"/>
  <c r="D525" i="2"/>
  <c r="C525" i="2"/>
  <c r="E512" i="2"/>
  <c r="D512" i="2"/>
  <c r="C512" i="2"/>
  <c r="B499" i="2"/>
  <c r="E486" i="2"/>
  <c r="D486" i="2"/>
  <c r="C486" i="2"/>
  <c r="E473" i="2"/>
  <c r="D473" i="2"/>
  <c r="C473" i="2"/>
  <c r="E447" i="2"/>
  <c r="D447" i="2"/>
  <c r="C447" i="2"/>
  <c r="E434" i="2"/>
  <c r="D434" i="2"/>
  <c r="C434" i="2"/>
  <c r="E408" i="2"/>
  <c r="D408" i="2"/>
  <c r="C408" i="2"/>
  <c r="E395" i="2"/>
  <c r="D395" i="2"/>
  <c r="C395" i="2"/>
  <c r="E297" i="2"/>
  <c r="D297" i="2"/>
  <c r="C297" i="2"/>
  <c r="E284" i="2"/>
  <c r="D284" i="2"/>
  <c r="C284" i="2"/>
  <c r="E258" i="2"/>
  <c r="D258" i="2"/>
  <c r="C258" i="2"/>
  <c r="E245" i="2"/>
  <c r="D245" i="2"/>
  <c r="C245" i="2"/>
  <c r="E219" i="2"/>
  <c r="D219" i="2"/>
  <c r="C219" i="2"/>
  <c r="E206" i="2"/>
  <c r="D206" i="2"/>
  <c r="C206" i="2"/>
  <c r="E180" i="2"/>
  <c r="D180" i="2"/>
  <c r="C180" i="2"/>
  <c r="E167" i="2"/>
  <c r="D167" i="2"/>
  <c r="C167" i="2"/>
  <c r="E141" i="2"/>
  <c r="D141" i="2"/>
  <c r="C141" i="2"/>
  <c r="E128" i="2"/>
  <c r="D128" i="2"/>
  <c r="C128" i="2"/>
  <c r="E102" i="2"/>
  <c r="D102" i="2"/>
  <c r="C102" i="2"/>
  <c r="E89" i="2"/>
  <c r="D89" i="2"/>
  <c r="C89" i="2"/>
  <c r="E64" i="2"/>
  <c r="D64" i="2"/>
  <c r="C64" i="2"/>
  <c r="E51" i="2"/>
  <c r="D51" i="2"/>
  <c r="C51" i="2"/>
  <c r="E369" i="2"/>
  <c r="D369" i="2"/>
  <c r="C369" i="2"/>
  <c r="D356" i="2"/>
  <c r="E356" i="2"/>
  <c r="C356" i="2"/>
  <c r="C341" i="2"/>
  <c r="C342" i="2"/>
  <c r="E334" i="2"/>
  <c r="D334" i="2"/>
  <c r="C334" i="2"/>
  <c r="B334" i="2"/>
  <c r="C323" i="2"/>
  <c r="C312" i="2" s="1"/>
  <c r="D323" i="2"/>
  <c r="D312" i="2" s="1"/>
  <c r="E323" i="2"/>
  <c r="E312" i="2" s="1"/>
  <c r="B323" i="2"/>
  <c r="B312" i="2" s="1"/>
  <c r="E373" i="2"/>
  <c r="D373" i="2"/>
  <c r="C373" i="2"/>
  <c r="B373" i="2"/>
  <c r="E412" i="2"/>
  <c r="D412" i="2"/>
  <c r="C412" i="2"/>
  <c r="B412" i="2"/>
  <c r="E399" i="2"/>
  <c r="E386" i="2" s="1"/>
  <c r="D399" i="2"/>
  <c r="D386" i="2" s="1"/>
  <c r="C399" i="2"/>
  <c r="C386" i="2" s="1"/>
  <c r="B399" i="2"/>
  <c r="B386" i="2" s="1"/>
  <c r="E451" i="2"/>
  <c r="D451" i="2"/>
  <c r="C451" i="2"/>
  <c r="B451" i="2"/>
  <c r="E685" i="2"/>
  <c r="D685" i="2"/>
  <c r="C685" i="2"/>
  <c r="B685" i="2"/>
  <c r="E672" i="2"/>
  <c r="E659" i="2" s="1"/>
  <c r="D672" i="2"/>
  <c r="D659" i="2" s="1"/>
  <c r="C672" i="2"/>
  <c r="C659" i="2" s="1"/>
  <c r="B672" i="2"/>
  <c r="B659" i="2" s="1"/>
  <c r="E633" i="2"/>
  <c r="E620" i="2" s="1"/>
  <c r="D633" i="2"/>
  <c r="D620" i="2" s="1"/>
  <c r="C633" i="2"/>
  <c r="C620" i="2" s="1"/>
  <c r="B633" i="2"/>
  <c r="B620" i="2" s="1"/>
  <c r="E607" i="2"/>
  <c r="D607" i="2"/>
  <c r="C607" i="2"/>
  <c r="B607" i="2"/>
  <c r="E594" i="2"/>
  <c r="E581" i="2" s="1"/>
  <c r="D594" i="2"/>
  <c r="D581" i="2" s="1"/>
  <c r="C594" i="2"/>
  <c r="C581" i="2" s="1"/>
  <c r="B594" i="2"/>
  <c r="B581" i="2" s="1"/>
  <c r="E568" i="2"/>
  <c r="D568" i="2"/>
  <c r="C568" i="2"/>
  <c r="B568" i="2"/>
  <c r="E555" i="2"/>
  <c r="E542" i="2" s="1"/>
  <c r="D555" i="2"/>
  <c r="D542" i="2" s="1"/>
  <c r="C555" i="2"/>
  <c r="C542" i="2" s="1"/>
  <c r="B555" i="2"/>
  <c r="B542" i="2" s="1"/>
  <c r="E529" i="2"/>
  <c r="D529" i="2"/>
  <c r="C529" i="2"/>
  <c r="B529" i="2"/>
  <c r="E516" i="2"/>
  <c r="E503" i="2" s="1"/>
  <c r="D516" i="2"/>
  <c r="D503" i="2" s="1"/>
  <c r="C516" i="2"/>
  <c r="C503" i="2" s="1"/>
  <c r="B516" i="2"/>
  <c r="B503" i="2" s="1"/>
  <c r="E490" i="2"/>
  <c r="D490" i="2"/>
  <c r="C490" i="2"/>
  <c r="B490" i="2"/>
  <c r="E477" i="2"/>
  <c r="E464" i="2" s="1"/>
  <c r="D477" i="2"/>
  <c r="D464" i="2" s="1"/>
  <c r="C477" i="2"/>
  <c r="C464" i="2" s="1"/>
  <c r="B477" i="2"/>
  <c r="B464" i="2" s="1"/>
  <c r="E438" i="2"/>
  <c r="E425" i="2" s="1"/>
  <c r="D438" i="2"/>
  <c r="D425" i="2" s="1"/>
  <c r="C438" i="2"/>
  <c r="C425" i="2" s="1"/>
  <c r="B438" i="2"/>
  <c r="B425" i="2" s="1"/>
  <c r="E360" i="2"/>
  <c r="E347" i="2" s="1"/>
  <c r="D360" i="2"/>
  <c r="D347" i="2" s="1"/>
  <c r="B360" i="2"/>
  <c r="E301" i="2"/>
  <c r="D301" i="2"/>
  <c r="C301" i="2"/>
  <c r="B301" i="2"/>
  <c r="E288" i="2"/>
  <c r="E275" i="2" s="1"/>
  <c r="D288" i="2"/>
  <c r="D275" i="2" s="1"/>
  <c r="C288" i="2"/>
  <c r="C275" i="2" s="1"/>
  <c r="B288" i="2"/>
  <c r="B275" i="2" s="1"/>
  <c r="E262" i="2"/>
  <c r="D262" i="2"/>
  <c r="C262" i="2"/>
  <c r="B262" i="2"/>
  <c r="E249" i="2"/>
  <c r="E236" i="2" s="1"/>
  <c r="D249" i="2"/>
  <c r="D236" i="2" s="1"/>
  <c r="C249" i="2"/>
  <c r="B249" i="2"/>
  <c r="B236" i="2" s="1"/>
  <c r="E223" i="2"/>
  <c r="D223" i="2"/>
  <c r="C223" i="2"/>
  <c r="B223" i="2"/>
  <c r="E210" i="2"/>
  <c r="D210" i="2"/>
  <c r="C210" i="2"/>
  <c r="B210" i="2"/>
  <c r="E184" i="2"/>
  <c r="D184" i="2"/>
  <c r="C184" i="2"/>
  <c r="B184" i="2"/>
  <c r="E171" i="2"/>
  <c r="E158" i="2" s="1"/>
  <c r="D171" i="2"/>
  <c r="D158" i="2" s="1"/>
  <c r="C171" i="2"/>
  <c r="C158" i="2" s="1"/>
  <c r="B171" i="2"/>
  <c r="B158" i="2" s="1"/>
  <c r="E145" i="2"/>
  <c r="D145" i="2"/>
  <c r="C145" i="2"/>
  <c r="B145" i="2"/>
  <c r="E132" i="2"/>
  <c r="E119" i="2" s="1"/>
  <c r="D132" i="2"/>
  <c r="D119" i="2" s="1"/>
  <c r="C132" i="2"/>
  <c r="C119" i="2" s="1"/>
  <c r="B132" i="2"/>
  <c r="E106" i="2"/>
  <c r="D106" i="2"/>
  <c r="C106" i="2"/>
  <c r="B106" i="2"/>
  <c r="E93" i="2"/>
  <c r="E80" i="2" s="1"/>
  <c r="C93" i="2"/>
  <c r="B93" i="2"/>
  <c r="B55" i="2"/>
  <c r="D55" i="2"/>
  <c r="E55" i="2"/>
  <c r="C55" i="2"/>
  <c r="B547" i="2"/>
  <c r="B430" i="2"/>
  <c r="B352" i="2"/>
  <c r="B317" i="2"/>
  <c r="B80" i="2" l="1"/>
  <c r="C236" i="2"/>
  <c r="B347" i="2"/>
  <c r="E499" i="2"/>
  <c r="D499" i="2"/>
  <c r="C499" i="2"/>
  <c r="B197" i="2"/>
  <c r="D197" i="2"/>
  <c r="C197" i="2"/>
  <c r="E197" i="2"/>
  <c r="B119" i="2"/>
  <c r="C80" i="2"/>
  <c r="B307" i="2" l="1"/>
  <c r="C307" i="2"/>
  <c r="D307" i="2"/>
  <c r="E307" i="2"/>
  <c r="B308" i="2"/>
  <c r="C308" i="2"/>
  <c r="D308" i="2"/>
  <c r="E308" i="2"/>
  <c r="B309" i="2"/>
  <c r="C309" i="2"/>
  <c r="D309" i="2"/>
  <c r="E309" i="2"/>
  <c r="B310" i="2"/>
  <c r="B306" i="2"/>
  <c r="B335" i="2"/>
  <c r="B333" i="2"/>
  <c r="C333" i="2" s="1"/>
  <c r="B324" i="2"/>
  <c r="B322" i="2"/>
  <c r="C322" i="2" s="1"/>
  <c r="E310" i="2"/>
  <c r="C310" i="2"/>
  <c r="A305" i="2"/>
  <c r="B652" i="2"/>
  <c r="C652" i="2"/>
  <c r="D652" i="2"/>
  <c r="E652" i="2"/>
  <c r="B653" i="2"/>
  <c r="C653" i="2"/>
  <c r="D653" i="2"/>
  <c r="E653" i="2"/>
  <c r="B654" i="2"/>
  <c r="C654" i="2"/>
  <c r="D654" i="2"/>
  <c r="E654" i="2"/>
  <c r="B655" i="2"/>
  <c r="B657" i="2"/>
  <c r="B658" i="2"/>
  <c r="B651" i="2"/>
  <c r="B686" i="2"/>
  <c r="B682" i="2"/>
  <c r="C682" i="2" s="1"/>
  <c r="B673" i="2"/>
  <c r="B660" i="2" s="1"/>
  <c r="B23" i="6" s="1"/>
  <c r="B669" i="2"/>
  <c r="C669" i="2" s="1"/>
  <c r="C656" i="2" s="1"/>
  <c r="E655" i="2"/>
  <c r="D655" i="2"/>
  <c r="C655" i="2"/>
  <c r="C664" i="2"/>
  <c r="B647" i="2"/>
  <c r="B643" i="2"/>
  <c r="C643" i="2" s="1"/>
  <c r="B634" i="2"/>
  <c r="B621" i="2" s="1"/>
  <c r="B22" i="6" s="1"/>
  <c r="B630" i="2"/>
  <c r="C630" i="2" s="1"/>
  <c r="E616" i="2"/>
  <c r="B619" i="2"/>
  <c r="B618" i="2"/>
  <c r="C616" i="2"/>
  <c r="B616" i="2"/>
  <c r="E615" i="2"/>
  <c r="D615" i="2"/>
  <c r="C615" i="2"/>
  <c r="B615" i="2"/>
  <c r="E614" i="2"/>
  <c r="D614" i="2"/>
  <c r="C614" i="2"/>
  <c r="B614" i="2"/>
  <c r="E613" i="2"/>
  <c r="D613" i="2"/>
  <c r="C613" i="2"/>
  <c r="B613" i="2"/>
  <c r="B612" i="2"/>
  <c r="B608" i="2"/>
  <c r="B604" i="2"/>
  <c r="C604" i="2" s="1"/>
  <c r="B595" i="2"/>
  <c r="B582" i="2" s="1"/>
  <c r="B21" i="6" s="1"/>
  <c r="B591" i="2"/>
  <c r="C591" i="2" s="1"/>
  <c r="B580" i="2"/>
  <c r="B579" i="2"/>
  <c r="E577" i="2"/>
  <c r="D577" i="2"/>
  <c r="C577" i="2"/>
  <c r="E576" i="2"/>
  <c r="D576" i="2"/>
  <c r="C576" i="2"/>
  <c r="B576" i="2"/>
  <c r="E575" i="2"/>
  <c r="D575" i="2"/>
  <c r="C575" i="2"/>
  <c r="B575" i="2"/>
  <c r="E574" i="2"/>
  <c r="D574" i="2"/>
  <c r="C574" i="2"/>
  <c r="B574" i="2"/>
  <c r="B573" i="2"/>
  <c r="B569" i="2"/>
  <c r="B565" i="2"/>
  <c r="C565" i="2" s="1"/>
  <c r="B556" i="2"/>
  <c r="B552" i="2"/>
  <c r="C552" i="2" s="1"/>
  <c r="D538" i="2"/>
  <c r="B541" i="2"/>
  <c r="B540" i="2"/>
  <c r="B538" i="2"/>
  <c r="E537" i="2"/>
  <c r="D537" i="2"/>
  <c r="C537" i="2"/>
  <c r="B537" i="2"/>
  <c r="E536" i="2"/>
  <c r="D536" i="2"/>
  <c r="C536" i="2"/>
  <c r="B536" i="2"/>
  <c r="E535" i="2"/>
  <c r="D535" i="2"/>
  <c r="C535" i="2"/>
  <c r="B535" i="2"/>
  <c r="B534" i="2"/>
  <c r="B496" i="2"/>
  <c r="C496" i="2"/>
  <c r="D496" i="2"/>
  <c r="E496" i="2"/>
  <c r="B497" i="2"/>
  <c r="C497" i="2"/>
  <c r="D497" i="2"/>
  <c r="E497" i="2"/>
  <c r="B498" i="2"/>
  <c r="C498" i="2"/>
  <c r="D498" i="2"/>
  <c r="E498" i="2"/>
  <c r="B501" i="2"/>
  <c r="B502" i="2"/>
  <c r="B495" i="2"/>
  <c r="B530" i="2"/>
  <c r="B526" i="2"/>
  <c r="C526" i="2" s="1"/>
  <c r="B517" i="2"/>
  <c r="B504" i="2" s="1"/>
  <c r="B19" i="6" s="1"/>
  <c r="B513" i="2"/>
  <c r="C513" i="2" s="1"/>
  <c r="C500" i="2" s="1"/>
  <c r="B491" i="2"/>
  <c r="B487" i="2"/>
  <c r="C487" i="2" s="1"/>
  <c r="D487" i="2" s="1"/>
  <c r="B478" i="2"/>
  <c r="B465" i="2" s="1"/>
  <c r="B18" i="6" s="1"/>
  <c r="B474" i="2"/>
  <c r="C474" i="2" s="1"/>
  <c r="D460" i="2"/>
  <c r="B463" i="2"/>
  <c r="B462" i="2"/>
  <c r="B460" i="2"/>
  <c r="E459" i="2"/>
  <c r="D459" i="2"/>
  <c r="C459" i="2"/>
  <c r="B459" i="2"/>
  <c r="E458" i="2"/>
  <c r="D458" i="2"/>
  <c r="C458" i="2"/>
  <c r="B458" i="2"/>
  <c r="E457" i="2"/>
  <c r="D457" i="2"/>
  <c r="C457" i="2"/>
  <c r="B457" i="2"/>
  <c r="B456" i="2"/>
  <c r="B452" i="2"/>
  <c r="B448" i="2"/>
  <c r="C448" i="2" s="1"/>
  <c r="B439" i="2"/>
  <c r="B426" i="2" s="1"/>
  <c r="B17" i="6" s="1"/>
  <c r="B435" i="2"/>
  <c r="C435" i="2" s="1"/>
  <c r="B424" i="2"/>
  <c r="B423" i="2"/>
  <c r="E421" i="2"/>
  <c r="D421" i="2"/>
  <c r="C421" i="2"/>
  <c r="B421" i="2"/>
  <c r="E420" i="2"/>
  <c r="D420" i="2"/>
  <c r="C420" i="2"/>
  <c r="B420" i="2"/>
  <c r="E419" i="2"/>
  <c r="D419" i="2"/>
  <c r="C419" i="2"/>
  <c r="B419" i="2"/>
  <c r="E418" i="2"/>
  <c r="D418" i="2"/>
  <c r="C418" i="2"/>
  <c r="B418" i="2"/>
  <c r="B417" i="2"/>
  <c r="B413" i="2"/>
  <c r="B409" i="2"/>
  <c r="C409" i="2" s="1"/>
  <c r="B400" i="2"/>
  <c r="B387" i="2" s="1"/>
  <c r="B16" i="6" s="1"/>
  <c r="B396" i="2"/>
  <c r="C396" i="2" s="1"/>
  <c r="B385" i="2"/>
  <c r="B384" i="2"/>
  <c r="E382" i="2"/>
  <c r="D382" i="2"/>
  <c r="C382" i="2"/>
  <c r="B382" i="2"/>
  <c r="E381" i="2"/>
  <c r="D381" i="2"/>
  <c r="C381" i="2"/>
  <c r="B381" i="2"/>
  <c r="E380" i="2"/>
  <c r="D380" i="2"/>
  <c r="C380" i="2"/>
  <c r="B380" i="2"/>
  <c r="E379" i="2"/>
  <c r="D379" i="2"/>
  <c r="C379" i="2"/>
  <c r="B379" i="2"/>
  <c r="B378" i="2"/>
  <c r="B374" i="2"/>
  <c r="B370" i="2"/>
  <c r="C370" i="2" s="1"/>
  <c r="B361" i="2"/>
  <c r="B348" i="2" s="1"/>
  <c r="B15" i="6" s="1"/>
  <c r="B357" i="2"/>
  <c r="C357" i="2" s="1"/>
  <c r="D357" i="2" s="1"/>
  <c r="E357" i="2" s="1"/>
  <c r="B346" i="2"/>
  <c r="B345" i="2"/>
  <c r="C343" i="2"/>
  <c r="B343" i="2"/>
  <c r="E342" i="2"/>
  <c r="D342" i="2"/>
  <c r="B342" i="2"/>
  <c r="E341" i="2"/>
  <c r="D341" i="2"/>
  <c r="B341" i="2"/>
  <c r="E340" i="2"/>
  <c r="D340" i="2"/>
  <c r="C340" i="2"/>
  <c r="B340" i="2"/>
  <c r="B339" i="2"/>
  <c r="B302" i="2"/>
  <c r="B298" i="2"/>
  <c r="C298" i="2" s="1"/>
  <c r="B289" i="2"/>
  <c r="B276" i="2" s="1"/>
  <c r="B12" i="6" s="1"/>
  <c r="B285" i="2"/>
  <c r="C285" i="2" s="1"/>
  <c r="B274" i="2"/>
  <c r="B273" i="2"/>
  <c r="E271" i="2"/>
  <c r="D271" i="2"/>
  <c r="C271" i="2"/>
  <c r="B271" i="2"/>
  <c r="E270" i="2"/>
  <c r="D270" i="2"/>
  <c r="C270" i="2"/>
  <c r="B270" i="2"/>
  <c r="E269" i="2"/>
  <c r="D269" i="2"/>
  <c r="C269" i="2"/>
  <c r="B269" i="2"/>
  <c r="E268" i="2"/>
  <c r="D268" i="2"/>
  <c r="C268" i="2"/>
  <c r="B268" i="2"/>
  <c r="B267" i="2"/>
  <c r="B229" i="2"/>
  <c r="C229" i="2"/>
  <c r="D229" i="2"/>
  <c r="E229" i="2"/>
  <c r="B230" i="2"/>
  <c r="C230" i="2"/>
  <c r="D230" i="2"/>
  <c r="E230" i="2"/>
  <c r="B231" i="2"/>
  <c r="C231" i="2"/>
  <c r="D231" i="2"/>
  <c r="E231" i="2"/>
  <c r="B234" i="2"/>
  <c r="B235" i="2"/>
  <c r="B263" i="2"/>
  <c r="B259" i="2"/>
  <c r="C259" i="2" s="1"/>
  <c r="B250" i="2"/>
  <c r="B237" i="2" s="1"/>
  <c r="B11" i="6" s="1"/>
  <c r="B246" i="2"/>
  <c r="C246" i="2" s="1"/>
  <c r="E232" i="2"/>
  <c r="D232" i="2"/>
  <c r="C232" i="2"/>
  <c r="B228" i="2"/>
  <c r="B190" i="2"/>
  <c r="C190" i="2"/>
  <c r="D190" i="2"/>
  <c r="E190" i="2"/>
  <c r="B191" i="2"/>
  <c r="C191" i="2"/>
  <c r="D191" i="2"/>
  <c r="E191" i="2"/>
  <c r="B192" i="2"/>
  <c r="C192" i="2"/>
  <c r="D192" i="2"/>
  <c r="E192" i="2"/>
  <c r="B193" i="2"/>
  <c r="B195" i="2"/>
  <c r="B196" i="2"/>
  <c r="B189" i="2"/>
  <c r="B224" i="2"/>
  <c r="B220" i="2"/>
  <c r="C220" i="2" s="1"/>
  <c r="A227" i="2"/>
  <c r="B211" i="2"/>
  <c r="B207" i="2"/>
  <c r="C207" i="2" s="1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B156" i="2"/>
  <c r="B157" i="2"/>
  <c r="B150" i="2"/>
  <c r="B185" i="2"/>
  <c r="B181" i="2"/>
  <c r="C181" i="2" s="1"/>
  <c r="D181" i="2" s="1"/>
  <c r="B172" i="2"/>
  <c r="B168" i="2"/>
  <c r="C168" i="2" s="1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B117" i="2"/>
  <c r="B118" i="2"/>
  <c r="B111" i="2"/>
  <c r="B146" i="2"/>
  <c r="B142" i="2"/>
  <c r="C142" i="2" s="1"/>
  <c r="B133" i="2"/>
  <c r="B129" i="2"/>
  <c r="C129" i="2" s="1"/>
  <c r="E115" i="2"/>
  <c r="D115" i="2"/>
  <c r="C115" i="2"/>
  <c r="A71" i="2"/>
  <c r="A33" i="2"/>
  <c r="B107" i="2"/>
  <c r="B103" i="2"/>
  <c r="C103" i="2" s="1"/>
  <c r="B94" i="2"/>
  <c r="B90" i="2"/>
  <c r="C90" i="2" s="1"/>
  <c r="E76" i="2"/>
  <c r="D76" i="2"/>
  <c r="C76" i="2"/>
  <c r="B79" i="2"/>
  <c r="B78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B72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B40" i="2"/>
  <c r="B41" i="2"/>
  <c r="C560" i="2" l="1"/>
  <c r="C566" i="2" s="1"/>
  <c r="C98" i="2"/>
  <c r="C104" i="2" s="1"/>
  <c r="C116" i="2"/>
  <c r="C137" i="2"/>
  <c r="C143" i="2" s="1"/>
  <c r="C254" i="2"/>
  <c r="C260" i="2" s="1"/>
  <c r="C293" i="2"/>
  <c r="C299" i="2" s="1"/>
  <c r="C365" i="2"/>
  <c r="C371" i="2" s="1"/>
  <c r="C404" i="2"/>
  <c r="C410" i="2" s="1"/>
  <c r="C443" i="2"/>
  <c r="C449" i="2" s="1"/>
  <c r="C482" i="2"/>
  <c r="C488" i="2" s="1"/>
  <c r="B543" i="2"/>
  <c r="B20" i="6" s="1"/>
  <c r="C599" i="2"/>
  <c r="C605" i="2" s="1"/>
  <c r="C328" i="2"/>
  <c r="B120" i="2"/>
  <c r="B8" i="6" s="1"/>
  <c r="C176" i="2"/>
  <c r="C182" i="2" s="1"/>
  <c r="C215" i="2"/>
  <c r="C521" i="2"/>
  <c r="C527" i="2" s="1"/>
  <c r="C677" i="2"/>
  <c r="C683" i="2" s="1"/>
  <c r="B539" i="2"/>
  <c r="C547" i="2"/>
  <c r="C625" i="2"/>
  <c r="C631" i="2" s="1"/>
  <c r="C508" i="2"/>
  <c r="C514" i="2" s="1"/>
  <c r="C85" i="2"/>
  <c r="C91" i="2" s="1"/>
  <c r="C92" i="2" s="1"/>
  <c r="B578" i="2"/>
  <c r="C586" i="2"/>
  <c r="B461" i="2"/>
  <c r="C469" i="2"/>
  <c r="B383" i="2"/>
  <c r="C391" i="2"/>
  <c r="C397" i="2" s="1"/>
  <c r="B272" i="2"/>
  <c r="C280" i="2"/>
  <c r="C241" i="2"/>
  <c r="C202" i="2"/>
  <c r="C208" i="2" s="1"/>
  <c r="C163" i="2"/>
  <c r="C124" i="2"/>
  <c r="C111" i="2" s="1"/>
  <c r="B344" i="2"/>
  <c r="C352" i="2"/>
  <c r="C339" i="2" s="1"/>
  <c r="B422" i="2"/>
  <c r="C430" i="2"/>
  <c r="C417" i="2" s="1"/>
  <c r="C638" i="2"/>
  <c r="C317" i="2"/>
  <c r="C306" i="2" s="1"/>
  <c r="C233" i="2"/>
  <c r="C324" i="2"/>
  <c r="C311" i="2"/>
  <c r="C27" i="2"/>
  <c r="E27" i="2"/>
  <c r="C30" i="2"/>
  <c r="E30" i="2"/>
  <c r="E13" i="5" s="1"/>
  <c r="B27" i="2"/>
  <c r="D27" i="2"/>
  <c r="B30" i="2"/>
  <c r="B13" i="5" s="1"/>
  <c r="D30" i="2"/>
  <c r="D13" i="5" s="1"/>
  <c r="B29" i="2"/>
  <c r="B14" i="4" s="1"/>
  <c r="D310" i="2"/>
  <c r="B313" i="2"/>
  <c r="B14" i="6" s="1"/>
  <c r="B311" i="2"/>
  <c r="C335" i="2"/>
  <c r="D328" i="2"/>
  <c r="D333" i="2"/>
  <c r="D317" i="2"/>
  <c r="D322" i="2"/>
  <c r="B25" i="2"/>
  <c r="B13" i="4" s="1"/>
  <c r="D616" i="2"/>
  <c r="C670" i="2"/>
  <c r="B656" i="2"/>
  <c r="C684" i="2"/>
  <c r="C686" i="2" s="1"/>
  <c r="D677" i="2"/>
  <c r="D683" i="2" s="1"/>
  <c r="D682" i="2"/>
  <c r="D664" i="2"/>
  <c r="D669" i="2"/>
  <c r="C645" i="2"/>
  <c r="C647" i="2" s="1"/>
  <c r="D638" i="2"/>
  <c r="D644" i="2" s="1"/>
  <c r="D643" i="2"/>
  <c r="B617" i="2"/>
  <c r="C632" i="2"/>
  <c r="D625" i="2"/>
  <c r="C617" i="2"/>
  <c r="D630" i="2"/>
  <c r="C606" i="2"/>
  <c r="C608" i="2" s="1"/>
  <c r="D599" i="2"/>
  <c r="D605" i="2" s="1"/>
  <c r="D604" i="2"/>
  <c r="D586" i="2"/>
  <c r="C578" i="2"/>
  <c r="D591" i="2"/>
  <c r="D565" i="2"/>
  <c r="E560" i="2" s="1"/>
  <c r="E566" i="2" s="1"/>
  <c r="D560" i="2"/>
  <c r="D566" i="2" s="1"/>
  <c r="C538" i="2"/>
  <c r="E538" i="2"/>
  <c r="D567" i="2"/>
  <c r="D569" i="2" s="1"/>
  <c r="C567" i="2"/>
  <c r="C569" i="2" s="1"/>
  <c r="D547" i="2"/>
  <c r="C539" i="2"/>
  <c r="D552" i="2"/>
  <c r="B500" i="2"/>
  <c r="C528" i="2"/>
  <c r="C530" i="2" s="1"/>
  <c r="D521" i="2"/>
  <c r="D526" i="2"/>
  <c r="D508" i="2"/>
  <c r="D513" i="2"/>
  <c r="C460" i="2"/>
  <c r="E460" i="2"/>
  <c r="C193" i="2"/>
  <c r="E193" i="2"/>
  <c r="B198" i="2"/>
  <c r="B10" i="6" s="1"/>
  <c r="C221" i="2"/>
  <c r="D482" i="2"/>
  <c r="D488" i="2" s="1"/>
  <c r="D489" i="2"/>
  <c r="D491" i="2" s="1"/>
  <c r="E482" i="2"/>
  <c r="E488" i="2" s="1"/>
  <c r="E487" i="2"/>
  <c r="C489" i="2"/>
  <c r="C491" i="2" s="1"/>
  <c r="D469" i="2"/>
  <c r="C461" i="2"/>
  <c r="D474" i="2"/>
  <c r="C450" i="2"/>
  <c r="C452" i="2" s="1"/>
  <c r="D443" i="2"/>
  <c r="D449" i="2" s="1"/>
  <c r="D448" i="2"/>
  <c r="D430" i="2"/>
  <c r="C422" i="2"/>
  <c r="D435" i="2"/>
  <c r="C411" i="2"/>
  <c r="C413" i="2" s="1"/>
  <c r="D404" i="2"/>
  <c r="D409" i="2"/>
  <c r="D391" i="2"/>
  <c r="C383" i="2"/>
  <c r="D396" i="2"/>
  <c r="C372" i="2"/>
  <c r="C374" i="2" s="1"/>
  <c r="D365" i="2"/>
  <c r="D370" i="2"/>
  <c r="D352" i="2"/>
  <c r="C344" i="2"/>
  <c r="C300" i="2"/>
  <c r="C302" i="2" s="1"/>
  <c r="D293" i="2"/>
  <c r="D299" i="2" s="1"/>
  <c r="D298" i="2"/>
  <c r="D280" i="2"/>
  <c r="D286" i="2" s="1"/>
  <c r="C272" i="2"/>
  <c r="D285" i="2"/>
  <c r="C247" i="2"/>
  <c r="B233" i="2"/>
  <c r="C261" i="2"/>
  <c r="C263" i="2" s="1"/>
  <c r="D254" i="2"/>
  <c r="D259" i="2"/>
  <c r="D241" i="2"/>
  <c r="D246" i="2"/>
  <c r="D193" i="2"/>
  <c r="B159" i="2"/>
  <c r="B9" i="6" s="1"/>
  <c r="C194" i="2"/>
  <c r="B194" i="2"/>
  <c r="C222" i="2"/>
  <c r="D215" i="2"/>
  <c r="D220" i="2"/>
  <c r="D202" i="2"/>
  <c r="D207" i="2"/>
  <c r="C155" i="2"/>
  <c r="C154" i="2"/>
  <c r="E154" i="2"/>
  <c r="D154" i="2"/>
  <c r="D176" i="2"/>
  <c r="B155" i="2"/>
  <c r="E176" i="2"/>
  <c r="E181" i="2"/>
  <c r="C183" i="2"/>
  <c r="C185" i="2" s="1"/>
  <c r="D163" i="2"/>
  <c r="D168" i="2"/>
  <c r="D155" i="2" s="1"/>
  <c r="B116" i="2"/>
  <c r="C144" i="2"/>
  <c r="C146" i="2" s="1"/>
  <c r="D137" i="2"/>
  <c r="D143" i="2" s="1"/>
  <c r="D142" i="2"/>
  <c r="D124" i="2"/>
  <c r="D129" i="2"/>
  <c r="B81" i="2"/>
  <c r="B7" i="6" s="1"/>
  <c r="B77" i="2"/>
  <c r="C105" i="2"/>
  <c r="C107" i="2" s="1"/>
  <c r="D98" i="2"/>
  <c r="D104" i="2" s="1"/>
  <c r="D103" i="2"/>
  <c r="D85" i="2"/>
  <c r="D90" i="2"/>
  <c r="C77" i="2"/>
  <c r="B56" i="2"/>
  <c r="B68" i="2"/>
  <c r="B42" i="2" s="1"/>
  <c r="B28" i="2" s="1"/>
  <c r="B65" i="2"/>
  <c r="C65" i="2" s="1"/>
  <c r="D65" i="2" s="1"/>
  <c r="E65" i="2" s="1"/>
  <c r="B52" i="2"/>
  <c r="C52" i="2" s="1"/>
  <c r="D52" i="2" s="1"/>
  <c r="E52" i="2" s="1"/>
  <c r="D10" i="5" l="1"/>
  <c r="C10" i="5"/>
  <c r="E4" i="7"/>
  <c r="E10" i="5"/>
  <c r="C657" i="2"/>
  <c r="C384" i="2"/>
  <c r="C286" i="2"/>
  <c r="C273" i="2" s="1"/>
  <c r="C189" i="2"/>
  <c r="C495" i="2"/>
  <c r="C150" i="2"/>
  <c r="C228" i="2"/>
  <c r="C534" i="2"/>
  <c r="C651" i="2"/>
  <c r="C358" i="2"/>
  <c r="C345" i="2" s="1"/>
  <c r="C501" i="2"/>
  <c r="C515" i="2"/>
  <c r="C502" i="2" s="1"/>
  <c r="C78" i="2"/>
  <c r="C72" i="2"/>
  <c r="C130" i="2"/>
  <c r="C169" i="2"/>
  <c r="C156" i="2" s="1"/>
  <c r="C553" i="2"/>
  <c r="C540" i="2" s="1"/>
  <c r="C398" i="2"/>
  <c r="C385" i="2" s="1"/>
  <c r="C170" i="2"/>
  <c r="C157" i="2" s="1"/>
  <c r="C671" i="2"/>
  <c r="C673" i="2" s="1"/>
  <c r="C660" i="2" s="1"/>
  <c r="C23" i="6" s="1"/>
  <c r="C592" i="2"/>
  <c r="C573" i="2"/>
  <c r="C475" i="2"/>
  <c r="C456" i="2"/>
  <c r="C436" i="2"/>
  <c r="C423" i="2" s="1"/>
  <c r="C378" i="2"/>
  <c r="C287" i="2"/>
  <c r="C274" i="2" s="1"/>
  <c r="C267" i="2"/>
  <c r="C4" i="7"/>
  <c r="C47" i="2"/>
  <c r="D4" i="7"/>
  <c r="C234" i="2"/>
  <c r="C313" i="2"/>
  <c r="C14" i="6" s="1"/>
  <c r="C13" i="5"/>
  <c r="C644" i="2"/>
  <c r="C618" i="2" s="1"/>
  <c r="C612" i="2"/>
  <c r="C60" i="2"/>
  <c r="C66" i="2" s="1"/>
  <c r="C224" i="2"/>
  <c r="D324" i="2"/>
  <c r="D311" i="2"/>
  <c r="C360" i="2"/>
  <c r="C347" i="2" s="1"/>
  <c r="C94" i="2"/>
  <c r="D91" i="2" s="1"/>
  <c r="C79" i="2"/>
  <c r="C437" i="2"/>
  <c r="C424" i="2" s="1"/>
  <c r="D306" i="2"/>
  <c r="E333" i="2"/>
  <c r="D335" i="2"/>
  <c r="E328" i="2"/>
  <c r="E322" i="2"/>
  <c r="E317" i="2"/>
  <c r="C619" i="2"/>
  <c r="C195" i="2"/>
  <c r="D656" i="2"/>
  <c r="E565" i="2"/>
  <c r="E567" i="2" s="1"/>
  <c r="E569" i="2" s="1"/>
  <c r="D651" i="2"/>
  <c r="E682" i="2"/>
  <c r="D684" i="2"/>
  <c r="D686" i="2" s="1"/>
  <c r="E677" i="2"/>
  <c r="E683" i="2" s="1"/>
  <c r="E669" i="2"/>
  <c r="E664" i="2"/>
  <c r="D150" i="2"/>
  <c r="C634" i="2"/>
  <c r="C621" i="2" s="1"/>
  <c r="C22" i="6" s="1"/>
  <c r="E643" i="2"/>
  <c r="D645" i="2"/>
  <c r="D647" i="2" s="1"/>
  <c r="E638" i="2"/>
  <c r="E644" i="2" s="1"/>
  <c r="E630" i="2"/>
  <c r="E625" i="2"/>
  <c r="D617" i="2"/>
  <c r="D612" i="2"/>
  <c r="E604" i="2"/>
  <c r="D606" i="2"/>
  <c r="D608" i="2" s="1"/>
  <c r="E599" i="2"/>
  <c r="E605" i="2" s="1"/>
  <c r="E591" i="2"/>
  <c r="E586" i="2"/>
  <c r="D578" i="2"/>
  <c r="D573" i="2"/>
  <c r="C248" i="2"/>
  <c r="C235" i="2" s="1"/>
  <c r="E552" i="2"/>
  <c r="E547" i="2"/>
  <c r="D539" i="2"/>
  <c r="D534" i="2"/>
  <c r="D500" i="2"/>
  <c r="D527" i="2"/>
  <c r="D495" i="2"/>
  <c r="D300" i="2"/>
  <c r="D302" i="2" s="1"/>
  <c r="E526" i="2"/>
  <c r="D528" i="2"/>
  <c r="D530" i="2" s="1"/>
  <c r="E521" i="2"/>
  <c r="E527" i="2" s="1"/>
  <c r="E513" i="2"/>
  <c r="E508" i="2"/>
  <c r="E489" i="2"/>
  <c r="E491" i="2" s="1"/>
  <c r="E474" i="2"/>
  <c r="E469" i="2"/>
  <c r="D461" i="2"/>
  <c r="D456" i="2"/>
  <c r="E448" i="2"/>
  <c r="D450" i="2"/>
  <c r="D452" i="2" s="1"/>
  <c r="E443" i="2"/>
  <c r="E449" i="2" s="1"/>
  <c r="E435" i="2"/>
  <c r="E430" i="2"/>
  <c r="D422" i="2"/>
  <c r="D417" i="2"/>
  <c r="D410" i="2"/>
  <c r="E409" i="2"/>
  <c r="D411" i="2"/>
  <c r="D413" i="2" s="1"/>
  <c r="E404" i="2"/>
  <c r="E410" i="2" s="1"/>
  <c r="E396" i="2"/>
  <c r="E391" i="2"/>
  <c r="D383" i="2"/>
  <c r="D378" i="2"/>
  <c r="D233" i="2"/>
  <c r="E370" i="2"/>
  <c r="E365" i="2"/>
  <c r="D371" i="2"/>
  <c r="D372" i="2" s="1"/>
  <c r="D374" i="2" s="1"/>
  <c r="C359" i="2"/>
  <c r="C346" i="2" s="1"/>
  <c r="E352" i="2"/>
  <c r="D344" i="2"/>
  <c r="D339" i="2"/>
  <c r="E298" i="2"/>
  <c r="E293" i="2"/>
  <c r="E299" i="2" s="1"/>
  <c r="E285" i="2"/>
  <c r="E280" i="2"/>
  <c r="E286" i="2" s="1"/>
  <c r="D272" i="2"/>
  <c r="D267" i="2"/>
  <c r="D228" i="2"/>
  <c r="D260" i="2"/>
  <c r="E259" i="2"/>
  <c r="D261" i="2"/>
  <c r="D263" i="2" s="1"/>
  <c r="E254" i="2"/>
  <c r="E246" i="2"/>
  <c r="E241" i="2"/>
  <c r="C209" i="2"/>
  <c r="C211" i="2" s="1"/>
  <c r="D194" i="2"/>
  <c r="D221" i="2"/>
  <c r="D222" i="2" s="1"/>
  <c r="D189" i="2"/>
  <c r="E220" i="2"/>
  <c r="E215" i="2"/>
  <c r="E207" i="2"/>
  <c r="E202" i="2"/>
  <c r="C38" i="2"/>
  <c r="C29" i="2" s="1"/>
  <c r="C5" i="7" s="1"/>
  <c r="E38" i="2"/>
  <c r="D116" i="2"/>
  <c r="D182" i="2"/>
  <c r="D183" i="2" s="1"/>
  <c r="E168" i="2"/>
  <c r="E155" i="2" s="1"/>
  <c r="E163" i="2"/>
  <c r="E150" i="2" s="1"/>
  <c r="D111" i="2"/>
  <c r="E142" i="2"/>
  <c r="D144" i="2"/>
  <c r="D146" i="2" s="1"/>
  <c r="E137" i="2"/>
  <c r="E143" i="2" s="1"/>
  <c r="E129" i="2"/>
  <c r="E124" i="2"/>
  <c r="E103" i="2"/>
  <c r="D105" i="2"/>
  <c r="D107" i="2" s="1"/>
  <c r="E98" i="2"/>
  <c r="E104" i="2" s="1"/>
  <c r="E90" i="2"/>
  <c r="E85" i="2"/>
  <c r="B43" i="2"/>
  <c r="B6" i="6" s="1"/>
  <c r="D77" i="2"/>
  <c r="D72" i="2"/>
  <c r="D38" i="2"/>
  <c r="C39" i="2"/>
  <c r="B39" i="2"/>
  <c r="D60" i="2"/>
  <c r="C67" i="2"/>
  <c r="C68" i="2" s="1"/>
  <c r="B34" i="2"/>
  <c r="E228" i="2" l="1"/>
  <c r="C554" i="2"/>
  <c r="C556" i="2" s="1"/>
  <c r="D553" i="2" s="1"/>
  <c r="D554" i="2" s="1"/>
  <c r="D541" i="2" s="1"/>
  <c r="C34" i="2"/>
  <c r="C400" i="2"/>
  <c r="C387" i="2" s="1"/>
  <c r="C16" i="6" s="1"/>
  <c r="C53" i="2"/>
  <c r="C40" i="2" s="1"/>
  <c r="C517" i="2"/>
  <c r="C504" i="2" s="1"/>
  <c r="C19" i="6" s="1"/>
  <c r="C658" i="2"/>
  <c r="C117" i="2"/>
  <c r="C131" i="2"/>
  <c r="C172" i="2"/>
  <c r="D169" i="2" s="1"/>
  <c r="D670" i="2"/>
  <c r="D657" i="2" s="1"/>
  <c r="D631" i="2"/>
  <c r="D632" i="2" s="1"/>
  <c r="D619" i="2" s="1"/>
  <c r="C289" i="2"/>
  <c r="C276" i="2" s="1"/>
  <c r="C12" i="6" s="1"/>
  <c r="C81" i="2"/>
  <c r="C7" i="6" s="1"/>
  <c r="D671" i="2"/>
  <c r="D658" i="2" s="1"/>
  <c r="D618" i="2"/>
  <c r="C579" i="2"/>
  <c r="C593" i="2"/>
  <c r="C462" i="2"/>
  <c r="C476" i="2"/>
  <c r="D313" i="2"/>
  <c r="D14" i="6" s="1"/>
  <c r="C198" i="2"/>
  <c r="C10" i="6" s="1"/>
  <c r="C14" i="4"/>
  <c r="C196" i="2"/>
  <c r="D224" i="2"/>
  <c r="E324" i="2"/>
  <c r="E311" i="2"/>
  <c r="D92" i="2"/>
  <c r="D94" i="2" s="1"/>
  <c r="E91" i="2" s="1"/>
  <c r="D93" i="2"/>
  <c r="D80" i="2" s="1"/>
  <c r="C42" i="2"/>
  <c r="C28" i="2" s="1"/>
  <c r="C439" i="2"/>
  <c r="C426" i="2" s="1"/>
  <c r="C17" i="6" s="1"/>
  <c r="E306" i="2"/>
  <c r="E335" i="2"/>
  <c r="C250" i="2"/>
  <c r="C237" i="2" s="1"/>
  <c r="C11" i="6" s="1"/>
  <c r="E651" i="2"/>
  <c r="E656" i="2"/>
  <c r="E684" i="2"/>
  <c r="E686" i="2" s="1"/>
  <c r="E645" i="2"/>
  <c r="E647" i="2" s="1"/>
  <c r="E612" i="2"/>
  <c r="E617" i="2"/>
  <c r="E606" i="2"/>
  <c r="E608" i="2" s="1"/>
  <c r="E573" i="2"/>
  <c r="E578" i="2"/>
  <c r="E534" i="2"/>
  <c r="E539" i="2"/>
  <c r="E500" i="2"/>
  <c r="E495" i="2"/>
  <c r="E528" i="2"/>
  <c r="E530" i="2" s="1"/>
  <c r="E456" i="2"/>
  <c r="E461" i="2"/>
  <c r="E450" i="2"/>
  <c r="E452" i="2" s="1"/>
  <c r="E417" i="2"/>
  <c r="E422" i="2"/>
  <c r="D397" i="2"/>
  <c r="E411" i="2"/>
  <c r="E413" i="2" s="1"/>
  <c r="E378" i="2"/>
  <c r="E383" i="2"/>
  <c r="E371" i="2"/>
  <c r="E372" i="2"/>
  <c r="E374" i="2" s="1"/>
  <c r="E344" i="2"/>
  <c r="E339" i="2"/>
  <c r="C361" i="2"/>
  <c r="D358" i="2" s="1"/>
  <c r="D343" i="2" s="1"/>
  <c r="D29" i="2" s="1"/>
  <c r="D5" i="7" s="1"/>
  <c r="E233" i="2"/>
  <c r="E300" i="2"/>
  <c r="E302" i="2" s="1"/>
  <c r="E267" i="2"/>
  <c r="E272" i="2"/>
  <c r="E260" i="2"/>
  <c r="E261" i="2" s="1"/>
  <c r="E263" i="2" s="1"/>
  <c r="E194" i="2"/>
  <c r="E221" i="2"/>
  <c r="E222" i="2" s="1"/>
  <c r="E189" i="2"/>
  <c r="D208" i="2"/>
  <c r="E116" i="2"/>
  <c r="D185" i="2"/>
  <c r="E111" i="2"/>
  <c r="E144" i="2"/>
  <c r="E146" i="2" s="1"/>
  <c r="E105" i="2"/>
  <c r="E107" i="2" s="1"/>
  <c r="D47" i="2"/>
  <c r="D34" i="2" s="1"/>
  <c r="D39" i="2"/>
  <c r="E72" i="2"/>
  <c r="E77" i="2"/>
  <c r="D66" i="2"/>
  <c r="C54" i="2"/>
  <c r="C41" i="2" s="1"/>
  <c r="E60" i="2"/>
  <c r="B8" i="5"/>
  <c r="B30" i="6"/>
  <c r="C30" i="6" s="1"/>
  <c r="D30" i="6" s="1"/>
  <c r="E30" i="6" s="1"/>
  <c r="B9" i="4"/>
  <c r="B7" i="11"/>
  <c r="B10" i="4"/>
  <c r="C543" i="2" l="1"/>
  <c r="C20" i="6" s="1"/>
  <c r="D540" i="2"/>
  <c r="C541" i="2"/>
  <c r="D556" i="2"/>
  <c r="D543" i="2" s="1"/>
  <c r="D20" i="6" s="1"/>
  <c r="D673" i="2"/>
  <c r="D660" i="2" s="1"/>
  <c r="D23" i="6" s="1"/>
  <c r="D634" i="2"/>
  <c r="D621" i="2" s="1"/>
  <c r="D22" i="6" s="1"/>
  <c r="C159" i="2"/>
  <c r="C9" i="6" s="1"/>
  <c r="D514" i="2"/>
  <c r="D515" i="2" s="1"/>
  <c r="C118" i="2"/>
  <c r="C133" i="2"/>
  <c r="D247" i="2"/>
  <c r="D234" i="2" s="1"/>
  <c r="C25" i="2"/>
  <c r="C13" i="4" s="1"/>
  <c r="D273" i="2"/>
  <c r="E631" i="2"/>
  <c r="C580" i="2"/>
  <c r="C595" i="2"/>
  <c r="C463" i="2"/>
  <c r="C478" i="2"/>
  <c r="E92" i="2"/>
  <c r="E94" i="2" s="1"/>
  <c r="D14" i="4"/>
  <c r="E224" i="2"/>
  <c r="E313" i="2"/>
  <c r="E14" i="6" s="1"/>
  <c r="D79" i="2"/>
  <c r="D436" i="2"/>
  <c r="D437" i="2" s="1"/>
  <c r="D248" i="2"/>
  <c r="D235" i="2" s="1"/>
  <c r="D501" i="2"/>
  <c r="D384" i="2"/>
  <c r="D398" i="2"/>
  <c r="D385" i="2" s="1"/>
  <c r="C348" i="2"/>
  <c r="C15" i="6" s="1"/>
  <c r="D287" i="2"/>
  <c r="D274" i="2" s="1"/>
  <c r="D195" i="2"/>
  <c r="D209" i="2"/>
  <c r="D196" i="2" s="1"/>
  <c r="D156" i="2"/>
  <c r="D170" i="2"/>
  <c r="E182" i="2"/>
  <c r="E39" i="2"/>
  <c r="E47" i="2"/>
  <c r="E34" i="2" s="1"/>
  <c r="D78" i="2"/>
  <c r="C56" i="2"/>
  <c r="D67" i="2"/>
  <c r="D68" i="2" s="1"/>
  <c r="E66" i="2" s="1"/>
  <c r="B25" i="5"/>
  <c r="E670" i="2" l="1"/>
  <c r="E553" i="2"/>
  <c r="E554" i="2" s="1"/>
  <c r="C120" i="2"/>
  <c r="C8" i="6" s="1"/>
  <c r="D130" i="2"/>
  <c r="E657" i="2"/>
  <c r="E671" i="2"/>
  <c r="D250" i="2"/>
  <c r="D237" i="2" s="1"/>
  <c r="D11" i="6" s="1"/>
  <c r="E79" i="2"/>
  <c r="E632" i="2"/>
  <c r="E618" i="2"/>
  <c r="C582" i="2"/>
  <c r="C21" i="6" s="1"/>
  <c r="D592" i="2"/>
  <c r="C465" i="2"/>
  <c r="C18" i="6" s="1"/>
  <c r="D475" i="2"/>
  <c r="D423" i="2"/>
  <c r="D424" i="2"/>
  <c r="D439" i="2"/>
  <c r="D502" i="2"/>
  <c r="D517" i="2"/>
  <c r="D400" i="2"/>
  <c r="D345" i="2"/>
  <c r="D359" i="2"/>
  <c r="D346" i="2" s="1"/>
  <c r="D289" i="2"/>
  <c r="D211" i="2"/>
  <c r="D172" i="2"/>
  <c r="D157" i="2"/>
  <c r="E183" i="2"/>
  <c r="C43" i="2"/>
  <c r="C6" i="6" s="1"/>
  <c r="D53" i="2"/>
  <c r="D42" i="2" s="1"/>
  <c r="D28" i="2" s="1"/>
  <c r="E67" i="2"/>
  <c r="E68" i="2" s="1"/>
  <c r="C48" i="10"/>
  <c r="D48" i="10"/>
  <c r="E48" i="10"/>
  <c r="B48" i="10"/>
  <c r="D45" i="10"/>
  <c r="C45" i="10"/>
  <c r="B31" i="10"/>
  <c r="B22" i="10"/>
  <c r="E540" i="2" l="1"/>
  <c r="E247" i="2"/>
  <c r="E248" i="2" s="1"/>
  <c r="E235" i="2" s="1"/>
  <c r="D131" i="2"/>
  <c r="D117" i="2"/>
  <c r="E658" i="2"/>
  <c r="E673" i="2"/>
  <c r="E660" i="2" s="1"/>
  <c r="E23" i="6" s="1"/>
  <c r="E619" i="2"/>
  <c r="E634" i="2"/>
  <c r="E621" i="2" s="1"/>
  <c r="E22" i="6" s="1"/>
  <c r="D579" i="2"/>
  <c r="D593" i="2"/>
  <c r="D462" i="2"/>
  <c r="D476" i="2"/>
  <c r="E25" i="10"/>
  <c r="C25" i="10"/>
  <c r="D25" i="10"/>
  <c r="C36" i="10"/>
  <c r="E36" i="10"/>
  <c r="D36" i="10"/>
  <c r="E541" i="2"/>
  <c r="E556" i="2"/>
  <c r="E543" i="2" s="1"/>
  <c r="E20" i="6" s="1"/>
  <c r="D426" i="2"/>
  <c r="D17" i="6" s="1"/>
  <c r="E436" i="2"/>
  <c r="D504" i="2"/>
  <c r="D19" i="6" s="1"/>
  <c r="E514" i="2"/>
  <c r="D387" i="2"/>
  <c r="D16" i="6" s="1"/>
  <c r="E397" i="2"/>
  <c r="D361" i="2"/>
  <c r="E358" i="2" s="1"/>
  <c r="E343" i="2" s="1"/>
  <c r="E29" i="2" s="1"/>
  <c r="E5" i="7" s="1"/>
  <c r="D276" i="2"/>
  <c r="D12" i="6" s="1"/>
  <c r="D198" i="2"/>
  <c r="D10" i="6" s="1"/>
  <c r="E208" i="2"/>
  <c r="E169" i="2"/>
  <c r="D159" i="2"/>
  <c r="D9" i="6" s="1"/>
  <c r="E185" i="2"/>
  <c r="D81" i="2"/>
  <c r="D7" i="6" s="1"/>
  <c r="D40" i="2"/>
  <c r="D54" i="2"/>
  <c r="D41" i="2" s="1"/>
  <c r="C35" i="10"/>
  <c r="C26" i="10"/>
  <c r="E12" i="10"/>
  <c r="C12" i="10"/>
  <c r="D12" i="10"/>
  <c r="E250" i="2" l="1"/>
  <c r="E237" i="2" s="1"/>
  <c r="E11" i="6" s="1"/>
  <c r="E234" i="2"/>
  <c r="D118" i="2"/>
  <c r="D133" i="2"/>
  <c r="D25" i="2"/>
  <c r="D13" i="4" s="1"/>
  <c r="D580" i="2"/>
  <c r="D595" i="2"/>
  <c r="D463" i="2"/>
  <c r="D478" i="2"/>
  <c r="C27" i="10"/>
  <c r="C22" i="10" s="1"/>
  <c r="E14" i="4"/>
  <c r="E423" i="2"/>
  <c r="E437" i="2"/>
  <c r="E501" i="2"/>
  <c r="E515" i="2"/>
  <c r="E384" i="2"/>
  <c r="E398" i="2"/>
  <c r="E385" i="2" s="1"/>
  <c r="D348" i="2"/>
  <c r="D15" i="6" s="1"/>
  <c r="E273" i="2"/>
  <c r="E287" i="2"/>
  <c r="E274" i="2" s="1"/>
  <c r="E195" i="2"/>
  <c r="E209" i="2"/>
  <c r="E196" i="2" s="1"/>
  <c r="E156" i="2"/>
  <c r="E170" i="2"/>
  <c r="E78" i="2"/>
  <c r="D56" i="2"/>
  <c r="C34" i="10"/>
  <c r="C37" i="10"/>
  <c r="C28" i="10"/>
  <c r="C31" i="10"/>
  <c r="C9" i="10"/>
  <c r="D9" i="10" s="1"/>
  <c r="E9" i="10" s="1"/>
  <c r="B5" i="6"/>
  <c r="E130" i="2" l="1"/>
  <c r="D120" i="2"/>
  <c r="D8" i="6" s="1"/>
  <c r="D582" i="2"/>
  <c r="D21" i="6" s="1"/>
  <c r="E592" i="2"/>
  <c r="D465" i="2"/>
  <c r="D18" i="6" s="1"/>
  <c r="E475" i="2"/>
  <c r="C51" i="10"/>
  <c r="C21" i="5" s="1"/>
  <c r="E424" i="2"/>
  <c r="E439" i="2"/>
  <c r="E426" i="2" s="1"/>
  <c r="E17" i="6" s="1"/>
  <c r="E502" i="2"/>
  <c r="E517" i="2"/>
  <c r="E504" i="2" s="1"/>
  <c r="E19" i="6" s="1"/>
  <c r="E400" i="2"/>
  <c r="E387" i="2" s="1"/>
  <c r="E16" i="6" s="1"/>
  <c r="E345" i="2"/>
  <c r="E359" i="2"/>
  <c r="E346" i="2" s="1"/>
  <c r="E289" i="2"/>
  <c r="E276" i="2" s="1"/>
  <c r="E12" i="6" s="1"/>
  <c r="E211" i="2"/>
  <c r="E198" i="2" s="1"/>
  <c r="E10" i="6" s="1"/>
  <c r="E172" i="2"/>
  <c r="E159" i="2" s="1"/>
  <c r="E9" i="6" s="1"/>
  <c r="E157" i="2"/>
  <c r="E81" i="2"/>
  <c r="E7" i="6" s="1"/>
  <c r="E53" i="2"/>
  <c r="E42" i="2" s="1"/>
  <c r="E28" i="2" s="1"/>
  <c r="D43" i="2"/>
  <c r="D6" i="6" s="1"/>
  <c r="D26" i="10"/>
  <c r="D28" i="10" s="1"/>
  <c r="D35" i="10"/>
  <c r="D34" i="10" s="1"/>
  <c r="D31" i="10"/>
  <c r="B155" i="9"/>
  <c r="B6" i="4" s="1"/>
  <c r="B7" i="4" s="1"/>
  <c r="E35" i="9"/>
  <c r="D40" i="9"/>
  <c r="D144" i="9"/>
  <c r="E144" i="9"/>
  <c r="C144" i="9"/>
  <c r="D131" i="9"/>
  <c r="E131" i="9"/>
  <c r="C131" i="9"/>
  <c r="D118" i="9"/>
  <c r="E118" i="9"/>
  <c r="C118" i="9"/>
  <c r="D105" i="9"/>
  <c r="E105" i="9"/>
  <c r="C105" i="9"/>
  <c r="D92" i="9"/>
  <c r="E92" i="9"/>
  <c r="C92" i="9"/>
  <c r="D79" i="9"/>
  <c r="E79" i="9"/>
  <c r="C79" i="9"/>
  <c r="D66" i="9"/>
  <c r="E66" i="9"/>
  <c r="C66" i="9"/>
  <c r="D53" i="9"/>
  <c r="E53" i="9"/>
  <c r="C53" i="9"/>
  <c r="A136" i="9"/>
  <c r="A123" i="9"/>
  <c r="A110" i="9"/>
  <c r="A97" i="9"/>
  <c r="A84" i="9"/>
  <c r="A71" i="9"/>
  <c r="A58" i="9"/>
  <c r="A45" i="9"/>
  <c r="A32" i="9"/>
  <c r="A19" i="9"/>
  <c r="B146" i="9"/>
  <c r="B141" i="9"/>
  <c r="B142" i="9" s="1"/>
  <c r="D140" i="9"/>
  <c r="E140" i="9" s="1"/>
  <c r="E139" i="9"/>
  <c r="D139" i="9"/>
  <c r="C139" i="9"/>
  <c r="C141" i="9" s="1"/>
  <c r="C145" i="9" s="1"/>
  <c r="B133" i="9"/>
  <c r="B128" i="9"/>
  <c r="B129" i="9" s="1"/>
  <c r="D127" i="9"/>
  <c r="E127" i="9" s="1"/>
  <c r="E126" i="9"/>
  <c r="D126" i="9"/>
  <c r="D128" i="9" s="1"/>
  <c r="D132" i="9" s="1"/>
  <c r="C126" i="9"/>
  <c r="C128" i="9" s="1"/>
  <c r="C132" i="9" s="1"/>
  <c r="B120" i="9"/>
  <c r="B115" i="9"/>
  <c r="B116" i="9" s="1"/>
  <c r="D114" i="9"/>
  <c r="E114" i="9" s="1"/>
  <c r="E113" i="9"/>
  <c r="D113" i="9"/>
  <c r="C113" i="9"/>
  <c r="C115" i="9" s="1"/>
  <c r="C119" i="9" s="1"/>
  <c r="B107" i="9"/>
  <c r="B102" i="9"/>
  <c r="B103" i="9" s="1"/>
  <c r="D101" i="9"/>
  <c r="E101" i="9" s="1"/>
  <c r="E100" i="9"/>
  <c r="D100" i="9"/>
  <c r="C100" i="9"/>
  <c r="C102" i="9" s="1"/>
  <c r="C106" i="9" s="1"/>
  <c r="B94" i="9"/>
  <c r="B89" i="9"/>
  <c r="B90" i="9" s="1"/>
  <c r="D88" i="9"/>
  <c r="E88" i="9" s="1"/>
  <c r="E87" i="9"/>
  <c r="D87" i="9"/>
  <c r="C87" i="9"/>
  <c r="C89" i="9" s="1"/>
  <c r="C93" i="9" s="1"/>
  <c r="B81" i="9"/>
  <c r="B76" i="9"/>
  <c r="B77" i="9" s="1"/>
  <c r="D75" i="9"/>
  <c r="E75" i="9" s="1"/>
  <c r="E74" i="9"/>
  <c r="D74" i="9"/>
  <c r="D76" i="9" s="1"/>
  <c r="D80" i="9" s="1"/>
  <c r="C74" i="9"/>
  <c r="C76" i="9" s="1"/>
  <c r="C80" i="9" s="1"/>
  <c r="B68" i="9"/>
  <c r="B63" i="9"/>
  <c r="B64" i="9" s="1"/>
  <c r="D62" i="9"/>
  <c r="E62" i="9" s="1"/>
  <c r="E61" i="9"/>
  <c r="D61" i="9"/>
  <c r="C61" i="9"/>
  <c r="C63" i="9" s="1"/>
  <c r="C67" i="9" s="1"/>
  <c r="B55" i="9"/>
  <c r="B50" i="9"/>
  <c r="B51" i="9" s="1"/>
  <c r="D49" i="9"/>
  <c r="E49" i="9" s="1"/>
  <c r="E48" i="9"/>
  <c r="D48" i="9"/>
  <c r="C48" i="9"/>
  <c r="C50" i="9" s="1"/>
  <c r="C54" i="9" s="1"/>
  <c r="E40" i="9"/>
  <c r="C40" i="9"/>
  <c r="B42" i="9"/>
  <c r="B37" i="9"/>
  <c r="B38" i="9" s="1"/>
  <c r="D35" i="9"/>
  <c r="C35" i="9"/>
  <c r="C37" i="9" s="1"/>
  <c r="C41" i="9" s="1"/>
  <c r="D27" i="9"/>
  <c r="E27" i="9"/>
  <c r="C27" i="9"/>
  <c r="B7" i="5"/>
  <c r="E22" i="9"/>
  <c r="D22" i="9"/>
  <c r="C24" i="9"/>
  <c r="C28" i="9" s="1"/>
  <c r="A650" i="2"/>
  <c r="A611" i="2"/>
  <c r="A572" i="2"/>
  <c r="A533" i="2"/>
  <c r="A494" i="2"/>
  <c r="A455" i="2"/>
  <c r="A416" i="2"/>
  <c r="A377" i="2"/>
  <c r="A338" i="2"/>
  <c r="A266" i="2"/>
  <c r="A188" i="2"/>
  <c r="A149" i="2"/>
  <c r="A110" i="2"/>
  <c r="E18" i="1"/>
  <c r="B14" i="1"/>
  <c r="B6" i="1"/>
  <c r="B31" i="1"/>
  <c r="B10" i="5" l="1"/>
  <c r="C152" i="9"/>
  <c r="C5" i="4" s="1"/>
  <c r="E131" i="2"/>
  <c r="E117" i="2"/>
  <c r="D102" i="9"/>
  <c r="D106" i="9" s="1"/>
  <c r="D89" i="9"/>
  <c r="D93" i="9" s="1"/>
  <c r="E579" i="2"/>
  <c r="E593" i="2"/>
  <c r="E462" i="2"/>
  <c r="E476" i="2"/>
  <c r="D141" i="9"/>
  <c r="D145" i="9" s="1"/>
  <c r="D115" i="9"/>
  <c r="D119" i="9" s="1"/>
  <c r="D63" i="9"/>
  <c r="D67" i="9" s="1"/>
  <c r="D50" i="9"/>
  <c r="D54" i="9" s="1"/>
  <c r="E361" i="2"/>
  <c r="E348" i="2" s="1"/>
  <c r="E15" i="6" s="1"/>
  <c r="E40" i="2"/>
  <c r="E54" i="2"/>
  <c r="E41" i="2" s="1"/>
  <c r="D37" i="10"/>
  <c r="D27" i="10"/>
  <c r="D22" i="10" s="1"/>
  <c r="B11" i="4"/>
  <c r="B6" i="7" s="1"/>
  <c r="E35" i="10"/>
  <c r="E34" i="10" s="1"/>
  <c r="E31" i="10"/>
  <c r="E50" i="9"/>
  <c r="E54" i="9" s="1"/>
  <c r="C153" i="9"/>
  <c r="C5" i="3" s="1"/>
  <c r="E152" i="9"/>
  <c r="D152" i="9"/>
  <c r="D37" i="9"/>
  <c r="D41" i="9" s="1"/>
  <c r="D24" i="9"/>
  <c r="D28" i="9" s="1"/>
  <c r="E115" i="9"/>
  <c r="E119" i="9" s="1"/>
  <c r="E141" i="9"/>
  <c r="E63" i="9"/>
  <c r="E67" i="9" s="1"/>
  <c r="E76" i="9"/>
  <c r="E80" i="9" s="1"/>
  <c r="E102" i="9"/>
  <c r="E128" i="9"/>
  <c r="E132" i="9" s="1"/>
  <c r="C142" i="9"/>
  <c r="C146" i="9" s="1"/>
  <c r="D142" i="9"/>
  <c r="D146" i="9" s="1"/>
  <c r="C129" i="9"/>
  <c r="C133" i="9" s="1"/>
  <c r="E129" i="9"/>
  <c r="E133" i="9" s="1"/>
  <c r="D129" i="9"/>
  <c r="D133" i="9" s="1"/>
  <c r="D116" i="9"/>
  <c r="D120" i="9" s="1"/>
  <c r="C116" i="9"/>
  <c r="C120" i="9" s="1"/>
  <c r="C103" i="9"/>
  <c r="C107" i="9" s="1"/>
  <c r="D103" i="9"/>
  <c r="D107" i="9" s="1"/>
  <c r="C90" i="9"/>
  <c r="C94" i="9" s="1"/>
  <c r="E89" i="9"/>
  <c r="E93" i="9" s="1"/>
  <c r="C77" i="9"/>
  <c r="C81" i="9" s="1"/>
  <c r="D77" i="9"/>
  <c r="D81" i="9" s="1"/>
  <c r="C64" i="9"/>
  <c r="C68" i="9" s="1"/>
  <c r="C51" i="9"/>
  <c r="C55" i="9" s="1"/>
  <c r="E37" i="9"/>
  <c r="E41" i="9" s="1"/>
  <c r="C38" i="9"/>
  <c r="C42" i="9" s="1"/>
  <c r="E24" i="9"/>
  <c r="E28" i="9" s="1"/>
  <c r="D11" i="3"/>
  <c r="E11" i="3"/>
  <c r="C11" i="3"/>
  <c r="B49" i="6"/>
  <c r="B27" i="6"/>
  <c r="B15" i="5"/>
  <c r="B12" i="4" l="1"/>
  <c r="B15" i="4" s="1"/>
  <c r="B7" i="7"/>
  <c r="C7" i="11"/>
  <c r="E118" i="2"/>
  <c r="E133" i="2"/>
  <c r="E120" i="2" s="1"/>
  <c r="E8" i="6" s="1"/>
  <c r="E25" i="2"/>
  <c r="E13" i="4" s="1"/>
  <c r="D90" i="9"/>
  <c r="D94" i="9" s="1"/>
  <c r="D51" i="9"/>
  <c r="D55" i="9" s="1"/>
  <c r="D56" i="9" s="1"/>
  <c r="E595" i="2"/>
  <c r="E582" i="2" s="1"/>
  <c r="E21" i="6" s="1"/>
  <c r="E580" i="2"/>
  <c r="E463" i="2"/>
  <c r="E478" i="2"/>
  <c r="E465" i="2" s="1"/>
  <c r="E18" i="6" s="1"/>
  <c r="E116" i="9"/>
  <c r="E120" i="9" s="1"/>
  <c r="E121" i="9" s="1"/>
  <c r="E64" i="9"/>
  <c r="E68" i="9" s="1"/>
  <c r="E69" i="9" s="1"/>
  <c r="D64" i="9"/>
  <c r="D68" i="9" s="1"/>
  <c r="D69" i="9" s="1"/>
  <c r="B19" i="8"/>
  <c r="D51" i="10"/>
  <c r="D21" i="5" s="1"/>
  <c r="E56" i="2"/>
  <c r="E174" i="9"/>
  <c r="E7" i="5" s="1"/>
  <c r="E8" i="5"/>
  <c r="E10" i="4"/>
  <c r="E5" i="4"/>
  <c r="E179" i="9"/>
  <c r="E6" i="3" s="1"/>
  <c r="E27" i="6" s="1"/>
  <c r="C179" i="9"/>
  <c r="C6" i="3" s="1"/>
  <c r="C5" i="5" s="1"/>
  <c r="C174" i="9"/>
  <c r="C8" i="5"/>
  <c r="C10" i="4"/>
  <c r="D174" i="9"/>
  <c r="D7" i="5" s="1"/>
  <c r="D8" i="5"/>
  <c r="D10" i="4"/>
  <c r="D5" i="4"/>
  <c r="D179" i="9"/>
  <c r="D6" i="3" s="1"/>
  <c r="E37" i="10"/>
  <c r="E26" i="10"/>
  <c r="E27" i="10" s="1"/>
  <c r="E51" i="9"/>
  <c r="E55" i="9" s="1"/>
  <c r="E56" i="9" s="1"/>
  <c r="D25" i="9"/>
  <c r="D29" i="9" s="1"/>
  <c r="E38" i="9"/>
  <c r="E42" i="9" s="1"/>
  <c r="E43" i="9" s="1"/>
  <c r="E142" i="9"/>
  <c r="E146" i="9" s="1"/>
  <c r="E145" i="9"/>
  <c r="E103" i="9"/>
  <c r="E107" i="9" s="1"/>
  <c r="E106" i="9"/>
  <c r="E77" i="9"/>
  <c r="E81" i="9" s="1"/>
  <c r="E82" i="9" s="1"/>
  <c r="D153" i="9"/>
  <c r="D5" i="3" s="1"/>
  <c r="D26" i="6" s="1"/>
  <c r="E25" i="9"/>
  <c r="E29" i="9" s="1"/>
  <c r="D38" i="9"/>
  <c r="D42" i="9" s="1"/>
  <c r="D43" i="9" s="1"/>
  <c r="C95" i="9"/>
  <c r="C108" i="9"/>
  <c r="C121" i="9"/>
  <c r="C147" i="9"/>
  <c r="C56" i="9"/>
  <c r="C69" i="9"/>
  <c r="E134" i="9"/>
  <c r="D147" i="9"/>
  <c r="D134" i="9"/>
  <c r="C134" i="9"/>
  <c r="D121" i="9"/>
  <c r="D108" i="9"/>
  <c r="E90" i="9"/>
  <c r="E94" i="9" s="1"/>
  <c r="E95" i="9" s="1"/>
  <c r="D95" i="9"/>
  <c r="D82" i="9"/>
  <c r="C82" i="9"/>
  <c r="C43" i="9"/>
  <c r="C9" i="4"/>
  <c r="B42" i="6"/>
  <c r="C26" i="6"/>
  <c r="B13" i="6"/>
  <c r="C42" i="6"/>
  <c r="E9" i="4"/>
  <c r="E7" i="11" l="1"/>
  <c r="D7" i="11"/>
  <c r="D5" i="5"/>
  <c r="E153" i="9"/>
  <c r="E5" i="3" s="1"/>
  <c r="E26" i="6" s="1"/>
  <c r="C7" i="5"/>
  <c r="D11" i="4"/>
  <c r="E11" i="4"/>
  <c r="C11" i="4"/>
  <c r="B21" i="8" s="1"/>
  <c r="C27" i="6"/>
  <c r="D27" i="6"/>
  <c r="E5" i="5"/>
  <c r="E43" i="2"/>
  <c r="E6" i="6" s="1"/>
  <c r="E28" i="10"/>
  <c r="E22" i="10"/>
  <c r="E108" i="9"/>
  <c r="E147" i="9"/>
  <c r="E154" i="9"/>
  <c r="E6" i="11" s="1"/>
  <c r="D154" i="9"/>
  <c r="D6" i="11" s="1"/>
  <c r="D30" i="9"/>
  <c r="D155" i="9" s="1"/>
  <c r="D6" i="4" s="1"/>
  <c r="E30" i="9"/>
  <c r="B17" i="4"/>
  <c r="B18" i="4" s="1"/>
  <c r="D9" i="4"/>
  <c r="D42" i="6"/>
  <c r="D6" i="7" l="1"/>
  <c r="D180" i="9"/>
  <c r="D10" i="3" s="1"/>
  <c r="D49" i="6" s="1"/>
  <c r="E180" i="9"/>
  <c r="E10" i="3" s="1"/>
  <c r="E19" i="3" s="1"/>
  <c r="B24" i="4"/>
  <c r="B25" i="4" s="1"/>
  <c r="B19" i="4"/>
  <c r="E155" i="9"/>
  <c r="E6" i="4" s="1"/>
  <c r="E6" i="7" s="1"/>
  <c r="F6" i="7" s="1"/>
  <c r="F7" i="7" s="1"/>
  <c r="D7" i="4"/>
  <c r="E42" i="6"/>
  <c r="B20" i="4" l="1"/>
  <c r="B21" i="4" s="1"/>
  <c r="E7" i="4"/>
  <c r="E12" i="4" s="1"/>
  <c r="E15" i="4" s="1"/>
  <c r="D12" i="4"/>
  <c r="D15" i="4" s="1"/>
  <c r="B7" i="3"/>
  <c r="D19" i="3"/>
  <c r="E49" i="6"/>
  <c r="E6" i="5"/>
  <c r="B12" i="3"/>
  <c r="C26" i="4"/>
  <c r="C25" i="5" s="1"/>
  <c r="E20" i="3" l="1"/>
  <c r="F8" i="7" s="1"/>
  <c r="E9" i="7" s="1"/>
  <c r="B39" i="6"/>
  <c r="B51" i="6"/>
  <c r="B28" i="6"/>
  <c r="E14" i="1" l="1"/>
  <c r="B16" i="5"/>
  <c r="B40" i="10"/>
  <c r="B49" i="10" l="1"/>
  <c r="C44" i="10"/>
  <c r="E45" i="10"/>
  <c r="E51" i="10" s="1"/>
  <c r="E21" i="5" s="1"/>
  <c r="C40" i="10"/>
  <c r="B43" i="6"/>
  <c r="D40" i="10" l="1"/>
  <c r="C49" i="10"/>
  <c r="C44" i="6" s="1"/>
  <c r="C46" i="10"/>
  <c r="C52" i="10" s="1"/>
  <c r="C43" i="10"/>
  <c r="C50" i="10"/>
  <c r="C16" i="4" l="1"/>
  <c r="C24" i="5"/>
  <c r="E40" i="10"/>
  <c r="E49" i="10" s="1"/>
  <c r="E44" i="6" s="1"/>
  <c r="D49" i="10"/>
  <c r="D44" i="6" s="1"/>
  <c r="C43" i="6"/>
  <c r="D43" i="6" l="1"/>
  <c r="E43" i="6" l="1"/>
  <c r="D50" i="10" l="1"/>
  <c r="D16" i="4" l="1"/>
  <c r="D24" i="5"/>
  <c r="D46" i="10"/>
  <c r="D52" i="10" s="1"/>
  <c r="D43" i="10"/>
  <c r="E50" i="10"/>
  <c r="E16" i="4" l="1"/>
  <c r="E24" i="5"/>
  <c r="E43" i="10"/>
  <c r="E46" i="10"/>
  <c r="E52" i="10" s="1"/>
  <c r="C13" i="6" l="1"/>
  <c r="C26" i="2" l="1"/>
  <c r="C5" i="6" l="1"/>
  <c r="D13" i="6"/>
  <c r="D26" i="2" l="1"/>
  <c r="D7" i="7" l="1"/>
  <c r="D5" i="6"/>
  <c r="D17" i="4"/>
  <c r="D18" i="4" s="1"/>
  <c r="C28" i="8"/>
  <c r="D24" i="4" l="1"/>
  <c r="E13" i="6"/>
  <c r="E5" i="6" l="1"/>
  <c r="D19" i="4"/>
  <c r="D20" i="4" s="1"/>
  <c r="E26" i="2"/>
  <c r="D21" i="4" l="1"/>
  <c r="D23" i="5" s="1"/>
  <c r="E7" i="7"/>
  <c r="E8" i="7" s="1"/>
  <c r="D28" i="8"/>
  <c r="E17" i="4"/>
  <c r="E18" i="4" s="1"/>
  <c r="C39" i="8" l="1"/>
  <c r="E10" i="7"/>
  <c r="E24" i="4"/>
  <c r="E19" i="4" l="1"/>
  <c r="E20" i="4" s="1"/>
  <c r="D39" i="8" l="1"/>
  <c r="E21" i="4"/>
  <c r="E23" i="5" s="1"/>
  <c r="B26" i="1" l="1"/>
  <c r="B153" i="9"/>
  <c r="B5" i="3" s="1"/>
  <c r="B28" i="9"/>
  <c r="B26" i="6" l="1"/>
  <c r="B19" i="3"/>
  <c r="B20" i="3" s="1"/>
  <c r="B8" i="7" s="1"/>
  <c r="B24" i="9"/>
  <c r="B29" i="9"/>
  <c r="B154" i="9" s="1"/>
  <c r="B6" i="5" s="1"/>
  <c r="B4" i="7"/>
  <c r="B10" i="7" s="1"/>
  <c r="B34" i="1"/>
  <c r="B25" i="9" l="1"/>
  <c r="C25" i="9"/>
  <c r="C29" i="9" s="1"/>
  <c r="B6" i="11"/>
  <c r="B8" i="11" s="1"/>
  <c r="B35" i="1"/>
  <c r="E8" i="1" s="1"/>
  <c r="B58" i="10" l="1"/>
  <c r="E7" i="1"/>
  <c r="E6" i="1" s="1"/>
  <c r="E35" i="1" s="1"/>
  <c r="B14" i="5"/>
  <c r="B26" i="5" s="1"/>
  <c r="B27" i="5" s="1"/>
  <c r="B38" i="6"/>
  <c r="B8" i="3"/>
  <c r="C9" i="11"/>
  <c r="C9" i="5" s="1"/>
  <c r="B13" i="3"/>
  <c r="C154" i="9"/>
  <c r="C30" i="9"/>
  <c r="B10" i="8" l="1"/>
  <c r="B12" i="8" s="1"/>
  <c r="B14" i="8" s="1"/>
  <c r="C155" i="9"/>
  <c r="C6" i="4" s="1"/>
  <c r="B37" i="6"/>
  <c r="B36" i="6" s="1"/>
  <c r="C38" i="6"/>
  <c r="B52" i="6"/>
  <c r="B46" i="6" s="1"/>
  <c r="B14" i="3"/>
  <c r="C6" i="11"/>
  <c r="C8" i="11" s="1"/>
  <c r="C180" i="9"/>
  <c r="C10" i="3" s="1"/>
  <c r="C6" i="5"/>
  <c r="B29" i="6"/>
  <c r="B9" i="3"/>
  <c r="B15" i="3" s="1"/>
  <c r="B16" i="3" s="1"/>
  <c r="B31" i="6"/>
  <c r="B25" i="6" l="1"/>
  <c r="B32" i="6" s="1"/>
  <c r="C19" i="3"/>
  <c r="C49" i="6"/>
  <c r="D6" i="5"/>
  <c r="D38" i="6"/>
  <c r="B20" i="8"/>
  <c r="B22" i="8" s="1"/>
  <c r="C6" i="7"/>
  <c r="C7" i="7" s="1"/>
  <c r="C7" i="4"/>
  <c r="C12" i="4" s="1"/>
  <c r="C15" i="4" s="1"/>
  <c r="D9" i="11"/>
  <c r="D9" i="5" s="1"/>
  <c r="C13" i="3"/>
  <c r="C52" i="6" s="1"/>
  <c r="C8" i="3"/>
  <c r="C29" i="6" s="1"/>
  <c r="D8" i="11"/>
  <c r="B53" i="6"/>
  <c r="B54" i="6" l="1"/>
  <c r="E38" i="6"/>
  <c r="E8" i="11"/>
  <c r="D13" i="3"/>
  <c r="D52" i="6" s="1"/>
  <c r="E9" i="11"/>
  <c r="E9" i="5" s="1"/>
  <c r="D8" i="3"/>
  <c r="D29" i="6" s="1"/>
  <c r="B28" i="8"/>
  <c r="C17" i="4"/>
  <c r="C20" i="3"/>
  <c r="C8" i="7" s="1"/>
  <c r="C10" i="7" s="1"/>
  <c r="D20" i="3"/>
  <c r="D8" i="7" s="1"/>
  <c r="D10" i="7" s="1"/>
  <c r="B16" i="7" l="1"/>
  <c r="B14" i="7"/>
  <c r="B18" i="7"/>
  <c r="C18" i="4"/>
  <c r="C24" i="4" s="1"/>
  <c r="C25" i="4" s="1"/>
  <c r="E13" i="3"/>
  <c r="E52" i="6" s="1"/>
  <c r="E8" i="3"/>
  <c r="E29" i="6" s="1"/>
  <c r="C19" i="4" l="1"/>
  <c r="C20" i="4" s="1"/>
  <c r="D26" i="4"/>
  <c r="D25" i="5" s="1"/>
  <c r="D26" i="5" s="1"/>
  <c r="C12" i="3"/>
  <c r="C7" i="3"/>
  <c r="D25" i="4"/>
  <c r="B39" i="8" l="1"/>
  <c r="C39" i="6"/>
  <c r="C9" i="3"/>
  <c r="C28" i="6"/>
  <c r="E26" i="4"/>
  <c r="E25" i="5" s="1"/>
  <c r="E26" i="5" s="1"/>
  <c r="D12" i="3"/>
  <c r="D7" i="3"/>
  <c r="C51" i="6"/>
  <c r="C46" i="6" s="1"/>
  <c r="C14" i="3"/>
  <c r="C21" i="4"/>
  <c r="C23" i="5" s="1"/>
  <c r="C26" i="5" s="1"/>
  <c r="C27" i="5" s="1"/>
  <c r="E25" i="4" l="1"/>
  <c r="E12" i="3" s="1"/>
  <c r="D28" i="6"/>
  <c r="D9" i="3"/>
  <c r="D14" i="3"/>
  <c r="D51" i="6"/>
  <c r="D46" i="6" s="1"/>
  <c r="D39" i="6"/>
  <c r="C37" i="6"/>
  <c r="D27" i="5"/>
  <c r="C31" i="6"/>
  <c r="B37" i="8" s="1"/>
  <c r="C15" i="3"/>
  <c r="C16" i="3" s="1"/>
  <c r="E7" i="3" l="1"/>
  <c r="D31" i="6"/>
  <c r="C37" i="8" s="1"/>
  <c r="E27" i="5"/>
  <c r="E31" i="6" s="1"/>
  <c r="E39" i="6"/>
  <c r="E37" i="6" s="1"/>
  <c r="D37" i="6"/>
  <c r="B36" i="8"/>
  <c r="C36" i="8"/>
  <c r="D25" i="6"/>
  <c r="E51" i="6"/>
  <c r="E46" i="6" s="1"/>
  <c r="E14" i="3"/>
  <c r="C36" i="6"/>
  <c r="C53" i="6" s="1"/>
  <c r="B30" i="8"/>
  <c r="C25" i="6"/>
  <c r="D15" i="3"/>
  <c r="D16" i="3" s="1"/>
  <c r="E9" i="3"/>
  <c r="E15" i="3" s="1"/>
  <c r="E28" i="6"/>
  <c r="B35" i="8" l="1"/>
  <c r="C32" i="6"/>
  <c r="B38" i="8"/>
  <c r="C30" i="8"/>
  <c r="D36" i="6"/>
  <c r="D53" i="6" s="1"/>
  <c r="D37" i="8"/>
  <c r="D36" i="8"/>
  <c r="E25" i="6"/>
  <c r="E16" i="3"/>
  <c r="D32" i="6"/>
  <c r="C35" i="8"/>
  <c r="D30" i="8"/>
  <c r="E36" i="6"/>
  <c r="E53" i="6" s="1"/>
  <c r="C29" i="8" l="1"/>
  <c r="C27" i="8"/>
  <c r="D35" i="8"/>
  <c r="E32" i="6"/>
  <c r="B29" i="8"/>
  <c r="B27" i="8"/>
  <c r="D54" i="6"/>
  <c r="C38" i="8"/>
  <c r="D38" i="8"/>
  <c r="C54" i="6"/>
  <c r="D29" i="8" l="1"/>
  <c r="D27" i="8"/>
  <c r="E54" i="6"/>
</calcChain>
</file>

<file path=xl/comments1.xml><?xml version="1.0" encoding="utf-8"?>
<comments xmlns="http://schemas.openxmlformats.org/spreadsheetml/2006/main">
  <authors>
    <author>remotoma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Los terrenos no se amortizan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0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1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2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12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2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3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13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4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5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16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8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5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5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5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1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31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2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2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33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3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4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4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5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35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5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6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36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6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8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8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39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39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39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0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0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0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1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2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3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3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3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4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4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4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5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6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7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7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7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8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48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8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49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49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0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51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1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2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52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2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3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3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4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54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5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6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56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6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7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7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58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58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59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0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60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0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14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1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2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627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2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3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640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42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53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5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65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666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6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  <comment ref="A67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Se entienden realizadas a final de año</t>
        </r>
      </text>
    </comment>
    <comment ref="A679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Sólo si se produce una venta de algún elemento de inmovilizado</t>
        </r>
      </text>
    </comment>
    <comment ref="A68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Esto irá a la cuenta de PyG</t>
        </r>
      </text>
    </comment>
  </commentList>
</comments>
</file>

<file path=xl/comments2.xml><?xml version="1.0" encoding="utf-8"?>
<comments xmlns="http://schemas.openxmlformats.org/spreadsheetml/2006/main">
  <authors>
    <author>remotoma</author>
  </authors>
  <commentList>
    <comment ref="A181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Rellenar sólo si algún acreedor nos da crédito. Ej: pago suministro luz bimensual, pago a los asesores al final de cada trimestre. </t>
        </r>
      </text>
    </comment>
  </commentList>
</comments>
</file>

<file path=xl/comments3.xml><?xml version="1.0" encoding="utf-8"?>
<comments xmlns="http://schemas.openxmlformats.org/spreadsheetml/2006/main">
  <authors>
    <author>remotoma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remotoma:</t>
        </r>
        <r>
          <rPr>
            <sz val="9"/>
            <color indexed="81"/>
            <rFont val="Tahoma"/>
            <family val="2"/>
          </rPr>
          <t xml:space="preserve">
Suponiendo que obtenemos el mismo FC del año 3, después de impuestos al tipo general y sin considerar ahorro fiscal por amortizaciones</t>
        </r>
      </text>
    </comment>
  </commentList>
</comments>
</file>

<file path=xl/sharedStrings.xml><?xml version="1.0" encoding="utf-8"?>
<sst xmlns="http://schemas.openxmlformats.org/spreadsheetml/2006/main" count="1063" uniqueCount="355">
  <si>
    <t>PLAN DE INVERSIÓN Y FINANCIACIÓN INICIAL</t>
  </si>
  <si>
    <t>INVERSIÓN</t>
  </si>
  <si>
    <t>Concepto</t>
  </si>
  <si>
    <t>Importe</t>
  </si>
  <si>
    <t>Existencias</t>
  </si>
  <si>
    <t>TOTAL INVERSIÓN</t>
  </si>
  <si>
    <t>FINANCIACIÓN</t>
  </si>
  <si>
    <t>Capital Social</t>
  </si>
  <si>
    <t>Total Activo Corriente</t>
  </si>
  <si>
    <t>Total Patrimonio Neto</t>
  </si>
  <si>
    <t>Subvenciones</t>
  </si>
  <si>
    <t>Total Pasivo No Corriente</t>
  </si>
  <si>
    <t>TOTAL FINANCIACIÓN</t>
  </si>
  <si>
    <t>AÑO 0</t>
  </si>
  <si>
    <t>CUADROS AUXILIARES</t>
  </si>
  <si>
    <t>AAIM</t>
  </si>
  <si>
    <t>Inmovilizado neto</t>
  </si>
  <si>
    <t>TOTAL DOTACION AMORTIZACIÓN TÉCNICA</t>
  </si>
  <si>
    <t>-</t>
  </si>
  <si>
    <t>Ventas u.m. (€)</t>
  </si>
  <si>
    <t>Compras u.m. (€): compras u.f. x precio compra unitario</t>
  </si>
  <si>
    <t>Existencias finales u.m. (€): valoradas a coste adquisición</t>
  </si>
  <si>
    <t>2. Cuadros auxiliares de datos de explotación</t>
  </si>
  <si>
    <t>3. Cuadros auxiliares de financiación</t>
  </si>
  <si>
    <t>Subvención de capital</t>
  </si>
  <si>
    <t>Cuota de amortización de la subvención</t>
  </si>
  <si>
    <t>Importe a fin de cada período</t>
  </si>
  <si>
    <t>Efecto impositivo (pago impuestos)</t>
  </si>
  <si>
    <t>Efecto impositivo (ahorro fiscal)</t>
  </si>
  <si>
    <t>Amortización financiera del principal</t>
  </si>
  <si>
    <t>Efecto impositivo (ahorro fiscal por ser los intereses fiscalmente deducibles)</t>
  </si>
  <si>
    <t>CUADRO DE NECESIDADES NETAS DE FONDO DE MANIOBRA</t>
  </si>
  <si>
    <t xml:space="preserve">Concepto </t>
  </si>
  <si>
    <t>Clientes</t>
  </si>
  <si>
    <t>Total AC</t>
  </si>
  <si>
    <t>Proveedores</t>
  </si>
  <si>
    <t>Acreedores</t>
  </si>
  <si>
    <t>Total PC</t>
  </si>
  <si>
    <t>Total NNFM</t>
  </si>
  <si>
    <t>Variación NNFM</t>
  </si>
  <si>
    <t>Comunicación y calidad</t>
  </si>
  <si>
    <t>Gastos varios</t>
  </si>
  <si>
    <t>Total otros gastos explotación</t>
  </si>
  <si>
    <t>CUENTA DE PÉRDIDAS Y GANANCIAS PREVISIONAL</t>
  </si>
  <si>
    <t>Ingresos por ventas</t>
  </si>
  <si>
    <t>- Coste de ventas (Ei+C-Ef)</t>
  </si>
  <si>
    <t>= MARGEN BRUTO</t>
  </si>
  <si>
    <t>- Otros gastos explotación</t>
  </si>
  <si>
    <t>+ Otros ingresos explotación</t>
  </si>
  <si>
    <t>= EBITDA</t>
  </si>
  <si>
    <t>- Amortizaciones técnicas</t>
  </si>
  <si>
    <t>= BAIT</t>
  </si>
  <si>
    <t>- Intereses deuda</t>
  </si>
  <si>
    <t>= BAT</t>
  </si>
  <si>
    <t>= BN</t>
  </si>
  <si>
    <t>Coste de ventas= Ei + Compras netas - Ef</t>
  </si>
  <si>
    <t xml:space="preserve"> + Cobro capital</t>
  </si>
  <si>
    <t xml:space="preserve"> + Cobro subvención</t>
  </si>
  <si>
    <t>- Amortización financiera préstamo</t>
  </si>
  <si>
    <t>- Pago intereses préstamo</t>
  </si>
  <si>
    <t>- Pago impuesto sociedades</t>
  </si>
  <si>
    <t>TESORERÍA NETA PERÍODO</t>
  </si>
  <si>
    <t>TESORERÍA ACUMULADA</t>
  </si>
  <si>
    <t>PRESUPUESTO DE TESORERÍA</t>
  </si>
  <si>
    <t>Hp Deudora por IS</t>
  </si>
  <si>
    <t>Tesorería</t>
  </si>
  <si>
    <t>TOTAL ACTIVO</t>
  </si>
  <si>
    <t>PASIVO</t>
  </si>
  <si>
    <t>Reservas</t>
  </si>
  <si>
    <t>Total patrimonio neto</t>
  </si>
  <si>
    <t>Total pasivo no corriente</t>
  </si>
  <si>
    <t>Hp Acreedora por IS</t>
  </si>
  <si>
    <t>Total pasivo corriente</t>
  </si>
  <si>
    <t>TOTAL PASIVO</t>
  </si>
  <si>
    <t>BALANCES PREVISIONALES</t>
  </si>
  <si>
    <t>HP Deudora IS</t>
  </si>
  <si>
    <t>Variación NNFM sin IS</t>
  </si>
  <si>
    <t>Total FLUJOS DE CAJA</t>
  </si>
  <si>
    <t>VAN PROYECTO</t>
  </si>
  <si>
    <t>Dotación a rdos negativos ej. anteriores/reservas</t>
  </si>
  <si>
    <t>Ratios económicos</t>
  </si>
  <si>
    <t>UMBRAL DE RENTABILIDAD Y RATIOS ECONÓMICO-FINANCIEROS</t>
  </si>
  <si>
    <t>Costes fijos año 1</t>
  </si>
  <si>
    <t>PM</t>
  </si>
  <si>
    <t>Rentabilidad económica (BAIT/AT)</t>
  </si>
  <si>
    <t>Rentabilidad financiera (BN/FP)</t>
  </si>
  <si>
    <t>RATIO</t>
  </si>
  <si>
    <t xml:space="preserve">   Margen ventas (BAIT/Ventas)</t>
  </si>
  <si>
    <t xml:space="preserve">   Rotación activo (Ventas/AT)</t>
  </si>
  <si>
    <t>Ratios financieros</t>
  </si>
  <si>
    <t>Solvencia</t>
  </si>
  <si>
    <t>Liquidez</t>
  </si>
  <si>
    <t>Endeudamiento</t>
  </si>
  <si>
    <t>Capacidad devolución préstamos</t>
  </si>
  <si>
    <t>VALOR DEL PROYECTO POR FCD</t>
  </si>
  <si>
    <t>Cálculo del umbral de rentabilidad o punto muerto (año 1)</t>
  </si>
  <si>
    <t>Saldo de clientes</t>
  </si>
  <si>
    <t>Saldo de proveedores</t>
  </si>
  <si>
    <t>Saldo de acreedores</t>
  </si>
  <si>
    <t>Cuota anual</t>
  </si>
  <si>
    <t>Inmovilizado Material</t>
  </si>
  <si>
    <t>Terrenos y bienes naturales</t>
  </si>
  <si>
    <t>Construcciones</t>
  </si>
  <si>
    <t>Maquinaria</t>
  </si>
  <si>
    <t>Otras instalaciones</t>
  </si>
  <si>
    <t>Mobiliario</t>
  </si>
  <si>
    <t>Equipos para proceso de información</t>
  </si>
  <si>
    <t>Elementos de transporte</t>
  </si>
  <si>
    <t>Inmovilizado Intangible</t>
  </si>
  <si>
    <t>Aplicaciones informáticas</t>
  </si>
  <si>
    <t>Instalaciones técnicas</t>
  </si>
  <si>
    <t>Otro inmovilizado material</t>
  </si>
  <si>
    <t xml:space="preserve">Utillaje </t>
  </si>
  <si>
    <t xml:space="preserve"> Desarrollo</t>
  </si>
  <si>
    <t>Investigación</t>
  </si>
  <si>
    <t xml:space="preserve">Concesiones </t>
  </si>
  <si>
    <t>Patentes, licencias, marcas y similares</t>
  </si>
  <si>
    <t>Fondo de comercio</t>
  </si>
  <si>
    <t>Otro inmovilizado intangible</t>
  </si>
  <si>
    <t>Deudores comerciales y cuentas a cobrar</t>
  </si>
  <si>
    <t>Inversiones financieras</t>
  </si>
  <si>
    <t>Gastos iniciales</t>
  </si>
  <si>
    <t>Gastos de constitución</t>
  </si>
  <si>
    <t>Gastos de puesta en marcha</t>
  </si>
  <si>
    <t>Fondos propios</t>
  </si>
  <si>
    <t>Resultados de ejercicios anteriores</t>
  </si>
  <si>
    <t>Otros</t>
  </si>
  <si>
    <t>Deudas a largo plazo</t>
  </si>
  <si>
    <t>Otros pasivos financieros</t>
  </si>
  <si>
    <t>Total Pasivo Corriente</t>
  </si>
  <si>
    <t>Deudas a corto plazo</t>
  </si>
  <si>
    <t>Acreedores comerciales y otras cuentas a pagar</t>
  </si>
  <si>
    <t>Otros pasivos corrientes</t>
  </si>
  <si>
    <t>Elemento</t>
  </si>
  <si>
    <t>% Amortización</t>
  </si>
  <si>
    <t>Dotación amortización</t>
  </si>
  <si>
    <t>Productos o servicios</t>
  </si>
  <si>
    <t>Producto o servicio 1</t>
  </si>
  <si>
    <t>Producto o servicio 2</t>
  </si>
  <si>
    <t>Producto o servicio 3</t>
  </si>
  <si>
    <t>Producto o servicio 4</t>
  </si>
  <si>
    <t>Producto o servicio 5</t>
  </si>
  <si>
    <t>Producto o servicio 6</t>
  </si>
  <si>
    <t>Producto o servicio 7</t>
  </si>
  <si>
    <t>Producto o servicio 8</t>
  </si>
  <si>
    <t>Producto o servicio 9</t>
  </si>
  <si>
    <t>Producto o servicio 10</t>
  </si>
  <si>
    <t xml:space="preserve">Ventas u.f. </t>
  </si>
  <si>
    <t>Ventas mensuales u.f.</t>
  </si>
  <si>
    <t xml:space="preserve">Compras u.f. </t>
  </si>
  <si>
    <t xml:space="preserve">Existencias finales u.f. </t>
  </si>
  <si>
    <t>Período medio de existencias (en meses)</t>
  </si>
  <si>
    <t>Total productos o servicios</t>
  </si>
  <si>
    <t>Otros gastos de explotación</t>
  </si>
  <si>
    <t>Políticas de circulante</t>
  </si>
  <si>
    <t>Plazo (meses)</t>
  </si>
  <si>
    <t>Sueldos y salarios</t>
  </si>
  <si>
    <t>Seguridad Social</t>
  </si>
  <si>
    <t>Arrendamientos y cánones</t>
  </si>
  <si>
    <t>Reparación y conservación</t>
  </si>
  <si>
    <t>Servicios de profesionales independientes</t>
  </si>
  <si>
    <t>Transportes (ventas)</t>
  </si>
  <si>
    <t>Primas de seguros</t>
  </si>
  <si>
    <t>Servicios bancarios y similares</t>
  </si>
  <si>
    <t>Publicidad, propaganda y relaciones públicas</t>
  </si>
  <si>
    <t>Suministros (electricidad, agua, gas, etc.)</t>
  </si>
  <si>
    <t>Tributos</t>
  </si>
  <si>
    <t>Inmovilizado intangible</t>
  </si>
  <si>
    <t>Inmovilizado material</t>
  </si>
  <si>
    <t>Total activo corriente</t>
  </si>
  <si>
    <t>Capital social</t>
  </si>
  <si>
    <t>Resultados negativos ej. Anteriores</t>
  </si>
  <si>
    <t xml:space="preserve">Subvenciones </t>
  </si>
  <si>
    <t>Tasa de actualización</t>
  </si>
  <si>
    <t>- Impuesto sociedades</t>
  </si>
  <si>
    <t>TIR DEL PROYECTO</t>
  </si>
  <si>
    <t>Nº años amortización subvención</t>
  </si>
  <si>
    <t>Tipo de interés</t>
  </si>
  <si>
    <t>Intereses</t>
  </si>
  <si>
    <t>Préstamos</t>
  </si>
  <si>
    <t>A) Sistema francés, cuota constante</t>
  </si>
  <si>
    <t>B) Sistema alemán, amortización del principal constante</t>
  </si>
  <si>
    <t>C) Sistema americano, amortización del principal a vencimiento</t>
  </si>
  <si>
    <t>Préstamo a l/p (sistema francés)</t>
  </si>
  <si>
    <t>Préstamo a l/p (sistema alemán)</t>
  </si>
  <si>
    <t>Préstamo a l/p (sistema americano)</t>
  </si>
  <si>
    <t>Marcar opción con una X</t>
  </si>
  <si>
    <t>Año de vencimiento</t>
  </si>
  <si>
    <t>Plazo</t>
  </si>
  <si>
    <t>TOTAL PRÉSTAMOS</t>
  </si>
  <si>
    <t>Efecto impositivo</t>
  </si>
  <si>
    <t>HP Acreedora IS</t>
  </si>
  <si>
    <t>Evolución deuda IS</t>
  </si>
  <si>
    <t>IS del período</t>
  </si>
  <si>
    <t>Hp deudora (si +)/acreedora (si -) por IS</t>
  </si>
  <si>
    <t>Pago IS</t>
  </si>
  <si>
    <t>Evolución del IVA</t>
  </si>
  <si>
    <t>Tipo IVA</t>
  </si>
  <si>
    <t>Pagos por IVA soportado</t>
  </si>
  <si>
    <t>Cobros IVA repercutido</t>
  </si>
  <si>
    <t>Pago liquidaciones IVA</t>
  </si>
  <si>
    <t>- Gastos de personal</t>
  </si>
  <si>
    <t>Hp Deudora IVA</t>
  </si>
  <si>
    <t>Hp Deudora por IVA</t>
  </si>
  <si>
    <t>- Pago liquidaciones IVA</t>
  </si>
  <si>
    <t>- Pagos por compras (IVA incl)</t>
  </si>
  <si>
    <t>- Pago por gastos de personal</t>
  </si>
  <si>
    <t xml:space="preserve"> - Pago inversiones AF (IVA incl)</t>
  </si>
  <si>
    <t>+ Cobros por ventas (IVA incl)</t>
  </si>
  <si>
    <t>Hp deudora (si +)/acreedora (si -) por IVA</t>
  </si>
  <si>
    <t>IVA a financiar</t>
  </si>
  <si>
    <t>NNFM sin Impuesto Sociedades (IS) ni IVA</t>
  </si>
  <si>
    <t>Inversiones</t>
  </si>
  <si>
    <t>FC operaciones ai</t>
  </si>
  <si>
    <t>FC operaciones di</t>
  </si>
  <si>
    <t>FC di definitivos</t>
  </si>
  <si>
    <t>Valor terminal del proyecto</t>
  </si>
  <si>
    <t>Desarrollo 1</t>
  </si>
  <si>
    <t>Desarrollo 2</t>
  </si>
  <si>
    <t>1. Cuadro auxiliar de inversiones, amortizaciones técnicas y desinversiones</t>
  </si>
  <si>
    <t>Si se vende, indicar el valor del inmovilizado neto a fin del período anterior</t>
  </si>
  <si>
    <t>Si se vende, indicar el precio de venta del inmovilizado sin IVA</t>
  </si>
  <si>
    <t>Plusvalía/minusvalía venta inmovilizado</t>
  </si>
  <si>
    <t>Inmovilizado bruto inicial</t>
  </si>
  <si>
    <t>Adquisiciones posteriores</t>
  </si>
  <si>
    <t>Inmovilizado bruto a final de perído</t>
  </si>
  <si>
    <t>Concesiones (total)</t>
  </si>
  <si>
    <t>Concesiones 1</t>
  </si>
  <si>
    <t>Concesiones 2</t>
  </si>
  <si>
    <t xml:space="preserve"> Desarrollo (total)</t>
  </si>
  <si>
    <t>Patentes, licencias, marcas y similares (total)</t>
  </si>
  <si>
    <t>Fondo de comercio (total)</t>
  </si>
  <si>
    <t>Aplicaciones informáticas (total)</t>
  </si>
  <si>
    <t>Investigación (total)</t>
  </si>
  <si>
    <t>Otro inmovilizado intangible (total)</t>
  </si>
  <si>
    <t>Construcciones (total)</t>
  </si>
  <si>
    <t>Instalaciones técnicas (total)</t>
  </si>
  <si>
    <t>Maquinaria (total)</t>
  </si>
  <si>
    <t>Utillaje (total)</t>
  </si>
  <si>
    <t>Otras instalaciones (total)</t>
  </si>
  <si>
    <t>Mobiliario (total)</t>
  </si>
  <si>
    <t>Equipos para proceso de información (total)</t>
  </si>
  <si>
    <t>Elementos de transporte (total)</t>
  </si>
  <si>
    <t>Otro inmovilizado material (total)</t>
  </si>
  <si>
    <t>Patentes, licencias, marcas y similares 1</t>
  </si>
  <si>
    <t>Patentes, licencias, marcas y similares 2</t>
  </si>
  <si>
    <t>Fondo de comercio 1</t>
  </si>
  <si>
    <t>Fondo de comercio 2</t>
  </si>
  <si>
    <t>Aplicaciones informáticas 1</t>
  </si>
  <si>
    <t>Aplicaciones informáticas 2</t>
  </si>
  <si>
    <t>Investigación 1</t>
  </si>
  <si>
    <t>Investigación 2</t>
  </si>
  <si>
    <t>Otro inmovilizado intangible 1</t>
  </si>
  <si>
    <t>Otro inmovilizado intangible 2</t>
  </si>
  <si>
    <t>Construcciones 1</t>
  </si>
  <si>
    <t>Construcciones 2</t>
  </si>
  <si>
    <t>Instalaciones técnicas 1</t>
  </si>
  <si>
    <t>Instalaciones técnicas 2</t>
  </si>
  <si>
    <t>Maquinaria 1</t>
  </si>
  <si>
    <t>Maquinaria 2</t>
  </si>
  <si>
    <t>Utillaje 1</t>
  </si>
  <si>
    <t>Utillaje 2</t>
  </si>
  <si>
    <t>Otras instalaciones 1</t>
  </si>
  <si>
    <t>Otras instalaciones 2</t>
  </si>
  <si>
    <t>Mobiliario 1</t>
  </si>
  <si>
    <t>Equipos para proceso de información 1</t>
  </si>
  <si>
    <t>Equipos para proceso de información 2</t>
  </si>
  <si>
    <t>Elementos de transporte 1</t>
  </si>
  <si>
    <t>Elementos de transporte 2</t>
  </si>
  <si>
    <t>Otro inmovilizado material 1</t>
  </si>
  <si>
    <t>Otro inmovilizado material 2</t>
  </si>
  <si>
    <t>Terrenos y bienes naturales (total)</t>
  </si>
  <si>
    <t>Terrenos y bienes naturales 1</t>
  </si>
  <si>
    <t>Terrenos y bienes naturales 2</t>
  </si>
  <si>
    <t>que se pagarían al mes siguiente de cada liquidación.</t>
  </si>
  <si>
    <t>Total nuevas inversiones</t>
  </si>
  <si>
    <t>Total plusvalías/minusvalías ventas inmovilizado</t>
  </si>
  <si>
    <t>Total ventas de inmovilizado sin IVA</t>
  </si>
  <si>
    <t>+/- Resultados ventas inmovilizado</t>
  </si>
  <si>
    <t>Baja inmovilizado a VNC</t>
  </si>
  <si>
    <t xml:space="preserve">Total desinversiones a VNC </t>
  </si>
  <si>
    <t>Mobiliario 2</t>
  </si>
  <si>
    <t>Coste variable unitario</t>
  </si>
  <si>
    <t>Ventas</t>
  </si>
  <si>
    <t>Costes variables</t>
  </si>
  <si>
    <t>Importe de ventas por encima del cual entraríamos en zona de beneficios</t>
  </si>
  <si>
    <t>Precio de venta unitario</t>
  </si>
  <si>
    <t>Coste de venta unitario</t>
  </si>
  <si>
    <t>Otros costes variables unitarios</t>
  </si>
  <si>
    <t>Número de unidades de producto vendidas por encima de la cual entraríamos en zona de beneficios</t>
  </si>
  <si>
    <t>- Pago gastos constitución</t>
  </si>
  <si>
    <t>Desinversiones</t>
  </si>
  <si>
    <t>Los gastos de constitución se reflejarán en el Balance minorando reservas</t>
  </si>
  <si>
    <t>NOTAS</t>
  </si>
  <si>
    <t>Se rellenarán sólo las celdas sombreadas en verde. El resto no se sobreescribirán porque contienen cálculos automáticos</t>
  </si>
  <si>
    <t>- Pagos por gastos explotación (IVA incl)</t>
  </si>
  <si>
    <t>+ Cobro por desinversiones (iva incl)</t>
  </si>
  <si>
    <t>ACTIVO</t>
  </si>
  <si>
    <t>Hp Acreedora por IVA</t>
  </si>
  <si>
    <t>Hp Acreedora IVA</t>
  </si>
  <si>
    <t xml:space="preserve">Nota: estamos suponiendo el pago del IVA de todo el año en el mes de enero del año siguiente a cada ejercicio. </t>
  </si>
  <si>
    <t xml:space="preserve">Esto no sería así en la práctica, sino que se irían practicando liquidaciones trimestrales o mensuales (según la dimensión de la empresa) </t>
  </si>
  <si>
    <t xml:space="preserve"> + Cobro préstamos l/p</t>
  </si>
  <si>
    <t>+ Cobro otros pasivos financieros l/p</t>
  </si>
  <si>
    <t>+ Cobro deudas c/p</t>
  </si>
  <si>
    <t>+ Cobro otros pasivos financieros c/p</t>
  </si>
  <si>
    <t>+ Cobro otros pasivos corrientes</t>
  </si>
  <si>
    <t>- Pago inversiones financieras</t>
  </si>
  <si>
    <t>Otros servicios (combustible, teléfono, etc.)</t>
  </si>
  <si>
    <t>Los gastos de puesta en marcha restarán en la cuenta de Pérdidas y Ganancias del período 0 como gastos de explotación</t>
  </si>
  <si>
    <t>+Trabajos realizados por la empresa para su inmovilizado</t>
  </si>
  <si>
    <t>NOTA:</t>
  </si>
  <si>
    <t xml:space="preserve">Si queremos activar los gastos de realización de un proyecto,  registraremos un ingreso por la suma de todos los gastos </t>
  </si>
  <si>
    <t>Si queremos activar gastos de realización de un proyecto sumaremos al inmovilizado inmaterial correspondiente los gastos atribuibles a ese desarrollo.</t>
  </si>
  <si>
    <t>© María José González López</t>
  </si>
  <si>
    <t>Plantilla para la elaboración del Plan Económico-Financiero</t>
  </si>
  <si>
    <t>Plan de inversión y financiación inicial</t>
  </si>
  <si>
    <t>Cuadro auxiliar de inversiones, amortizaciones técnicas y desinversiones</t>
  </si>
  <si>
    <t>Cuadro auxiliar de datos de explotación</t>
  </si>
  <si>
    <t>Cuadro auxiliar de financiación</t>
  </si>
  <si>
    <t>Cuenta de Pérdidas y Ganancias</t>
  </si>
  <si>
    <t>Cuadro de IVA</t>
  </si>
  <si>
    <t>Cuadro de necesidades de Fondo de Maniobra</t>
  </si>
  <si>
    <t>Presupuesto de tesorería</t>
  </si>
  <si>
    <t>Balance previsional</t>
  </si>
  <si>
    <t>VAN</t>
  </si>
  <si>
    <t>Punto muerto y ratios</t>
  </si>
  <si>
    <t>Ampliaciones o reducciones de capital</t>
  </si>
  <si>
    <t>Ampliaciones de capital</t>
  </si>
  <si>
    <t>Reducciones de capital</t>
  </si>
  <si>
    <t>- Reducciones de capital</t>
  </si>
  <si>
    <t xml:space="preserve">atribuibles al proyecto de desarrollo y luego lo incorporaremos como mayor valor del elemento de activo correspondiente </t>
  </si>
  <si>
    <t>en la hoja auxiliar de inversiones y amortizaciones.</t>
  </si>
  <si>
    <t>Inmovilizado Financiero</t>
  </si>
  <si>
    <t>Inmovilizado financiero</t>
  </si>
  <si>
    <t>Reparto de dividendos</t>
  </si>
  <si>
    <t>- Pago dividendos</t>
  </si>
  <si>
    <t>Contacto: mglopez@ugr.es</t>
  </si>
  <si>
    <t>Política de dividendos</t>
  </si>
  <si>
    <t>Tasa reparto dividendos</t>
  </si>
  <si>
    <t>% de reparto del beneficio neto en forma de dividentos</t>
  </si>
  <si>
    <t xml:space="preserve">% de reinversión del beneficio neto </t>
  </si>
  <si>
    <t>Adquisiciones o activaciones de gasto posteriores</t>
  </si>
  <si>
    <t>CÁLCULO VAN Y TIR</t>
  </si>
  <si>
    <t>Hipótesis: Habría que analizar todas las partidas de gasto y ver cuáles realmente son fijas y cuáles variables. Supongamos que consideramos que las compras son variables y el resto de gastos fijos</t>
  </si>
  <si>
    <t>Precio de venta sin iva</t>
  </si>
  <si>
    <t>Anotaremos un incremento en la fila de Adquisiciones posteriores del año que corresponda por los gastos activados.</t>
  </si>
  <si>
    <t>4 y siguientes</t>
  </si>
  <si>
    <t xml:space="preserve">NOTA: indicar datos en la fórmula de la celda E9 </t>
  </si>
  <si>
    <t>COMPROBACIÓN CUADRE BALANCE</t>
  </si>
  <si>
    <t>TIPO GENERAL IMPUESTO SOCIEDADES</t>
  </si>
  <si>
    <t>TIPO IMPUESTO SOCIEDADES APLICABLE</t>
  </si>
  <si>
    <r>
      <t xml:space="preserve">En unidades físicas </t>
    </r>
    <r>
      <rPr>
        <b/>
        <sz val="14"/>
        <color rgb="FFFF0000"/>
        <rFont val="Calibri"/>
        <family val="2"/>
        <scheme val="minor"/>
      </rPr>
      <t>(cuando sólo hay un producto)</t>
    </r>
  </si>
  <si>
    <r>
      <t xml:space="preserve">En unidades monetarias </t>
    </r>
    <r>
      <rPr>
        <b/>
        <sz val="14"/>
        <color rgb="FFFF0000"/>
        <rFont val="Calibri"/>
        <family val="2"/>
        <scheme val="minor"/>
      </rPr>
      <t>(cuando tenemos varios productos)</t>
    </r>
  </si>
  <si>
    <t>P. compra o coste variable de producción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</si>
</sst>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Franklin Gothic Medium Cond"/>
      <family val="2"/>
    </font>
    <font>
      <b/>
      <sz val="28"/>
      <color theme="1"/>
      <name val="Bradley Hand ITC"/>
      <family val="4"/>
    </font>
    <font>
      <u/>
      <sz val="11"/>
      <color theme="10"/>
      <name val="Calibri"/>
      <family val="2"/>
    </font>
    <font>
      <sz val="24"/>
      <color theme="1"/>
      <name val="Bradley Hand ITC"/>
      <family val="4"/>
    </font>
    <font>
      <u/>
      <sz val="24"/>
      <color theme="10"/>
      <name val="Bradley Hand ITC"/>
      <family val="4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4" fillId="2" borderId="1" xfId="1" applyFont="1" applyFill="1" applyBorder="1"/>
    <xf numFmtId="43" fontId="2" fillId="2" borderId="1" xfId="1" applyFont="1" applyFill="1" applyBorder="1"/>
    <xf numFmtId="43" fontId="2" fillId="0" borderId="1" xfId="1" applyFont="1" applyBorder="1"/>
    <xf numFmtId="43" fontId="0" fillId="0" borderId="1" xfId="1" applyFont="1" applyBorder="1"/>
    <xf numFmtId="43" fontId="6" fillId="0" borderId="1" xfId="1" applyFont="1" applyBorder="1"/>
    <xf numFmtId="43" fontId="2" fillId="2" borderId="2" xfId="1" applyFont="1" applyFill="1" applyBorder="1"/>
    <xf numFmtId="43" fontId="0" fillId="2" borderId="3" xfId="1" applyFont="1" applyFill="1" applyBorder="1"/>
    <xf numFmtId="43" fontId="0" fillId="2" borderId="4" xfId="1" applyFont="1" applyFill="1" applyBorder="1"/>
    <xf numFmtId="0" fontId="0" fillId="0" borderId="1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64" fontId="0" fillId="0" borderId="1" xfId="1" applyNumberFormat="1" applyFont="1" applyBorder="1"/>
    <xf numFmtId="43" fontId="0" fillId="0" borderId="1" xfId="1" applyNumberFormat="1" applyFont="1" applyBorder="1"/>
    <xf numFmtId="43" fontId="0" fillId="0" borderId="0" xfId="0" applyNumberFormat="1"/>
    <xf numFmtId="43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0" fontId="6" fillId="0" borderId="1" xfId="0" applyFont="1" applyBorder="1"/>
    <xf numFmtId="0" fontId="6" fillId="0" borderId="1" xfId="0" applyFont="1" applyFill="1" applyBorder="1"/>
    <xf numFmtId="43" fontId="6" fillId="0" borderId="1" xfId="0" applyNumberFormat="1" applyFont="1" applyBorder="1"/>
    <xf numFmtId="43" fontId="3" fillId="0" borderId="1" xfId="0" applyNumberFormat="1" applyFont="1" applyBorder="1"/>
    <xf numFmtId="0" fontId="0" fillId="0" borderId="1" xfId="0" quotePrefix="1" applyBorder="1"/>
    <xf numFmtId="0" fontId="6" fillId="0" borderId="1" xfId="0" quotePrefix="1" applyFont="1" applyBorder="1"/>
    <xf numFmtId="43" fontId="6" fillId="0" borderId="1" xfId="1" applyNumberFormat="1" applyFont="1" applyBorder="1"/>
    <xf numFmtId="164" fontId="0" fillId="0" borderId="0" xfId="0" applyNumberFormat="1"/>
    <xf numFmtId="43" fontId="3" fillId="2" borderId="1" xfId="0" applyNumberFormat="1" applyFont="1" applyFill="1" applyBorder="1"/>
    <xf numFmtId="0" fontId="3" fillId="0" borderId="1" xfId="0" applyFont="1" applyBorder="1"/>
    <xf numFmtId="43" fontId="3" fillId="0" borderId="1" xfId="1" applyFont="1" applyBorder="1"/>
    <xf numFmtId="0" fontId="2" fillId="3" borderId="1" xfId="0" applyFont="1" applyFill="1" applyBorder="1"/>
    <xf numFmtId="43" fontId="2" fillId="3" borderId="1" xfId="0" applyNumberFormat="1" applyFont="1" applyFill="1" applyBorder="1"/>
    <xf numFmtId="10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10" fontId="5" fillId="0" borderId="1" xfId="2" applyNumberFormat="1" applyFont="1" applyBorder="1"/>
    <xf numFmtId="43" fontId="5" fillId="0" borderId="1" xfId="0" applyNumberFormat="1" applyFont="1" applyBorder="1"/>
    <xf numFmtId="8" fontId="2" fillId="3" borderId="1" xfId="0" applyNumberFormat="1" applyFont="1" applyFill="1" applyBorder="1"/>
    <xf numFmtId="43" fontId="3" fillId="2" borderId="1" xfId="1" applyFont="1" applyFill="1" applyBorder="1"/>
    <xf numFmtId="3" fontId="0" fillId="0" borderId="0" xfId="0" applyNumberFormat="1"/>
    <xf numFmtId="43" fontId="1" fillId="0" borderId="1" xfId="1" applyFont="1" applyBorder="1"/>
    <xf numFmtId="0" fontId="4" fillId="2" borderId="1" xfId="0" applyFont="1" applyFill="1" applyBorder="1" applyAlignment="1">
      <alignment horizontal="center"/>
    </xf>
    <xf numFmtId="43" fontId="4" fillId="2" borderId="1" xfId="0" applyNumberFormat="1" applyFont="1" applyFill="1" applyBorder="1"/>
    <xf numFmtId="43" fontId="0" fillId="0" borderId="1" xfId="1" applyFont="1" applyFill="1" applyBorder="1"/>
    <xf numFmtId="0" fontId="0" fillId="0" borderId="0" xfId="0" applyBorder="1"/>
    <xf numFmtId="43" fontId="4" fillId="0" borderId="0" xfId="1" applyFont="1" applyFill="1" applyBorder="1"/>
    <xf numFmtId="43" fontId="2" fillId="4" borderId="1" xfId="1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 applyAlignment="1">
      <alignment horizontal="center"/>
    </xf>
    <xf numFmtId="0" fontId="2" fillId="4" borderId="1" xfId="0" applyFont="1" applyFill="1" applyBorder="1"/>
    <xf numFmtId="43" fontId="0" fillId="4" borderId="1" xfId="0" applyNumberFormat="1" applyFill="1" applyBorder="1"/>
    <xf numFmtId="164" fontId="0" fillId="4" borderId="1" xfId="1" applyNumberFormat="1" applyFont="1" applyFill="1" applyBorder="1"/>
    <xf numFmtId="0" fontId="4" fillId="0" borderId="0" xfId="0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0" fillId="0" borderId="1" xfId="1" applyNumberFormat="1" applyFont="1" applyFill="1" applyBorder="1"/>
    <xf numFmtId="164" fontId="0" fillId="0" borderId="0" xfId="1" applyNumberFormat="1" applyFont="1" applyBorder="1"/>
    <xf numFmtId="0" fontId="4" fillId="0" borderId="0" xfId="0" applyFont="1" applyFill="1" applyBorder="1"/>
    <xf numFmtId="0" fontId="0" fillId="0" borderId="3" xfId="0" applyFill="1" applyBorder="1"/>
    <xf numFmtId="0" fontId="0" fillId="0" borderId="0" xfId="0" applyProtection="1">
      <protection locked="0"/>
    </xf>
    <xf numFmtId="43" fontId="2" fillId="0" borderId="1" xfId="0" applyNumberFormat="1" applyFont="1" applyFill="1" applyBorder="1"/>
    <xf numFmtId="0" fontId="2" fillId="0" borderId="1" xfId="0" applyFont="1" applyBorder="1"/>
    <xf numFmtId="43" fontId="0" fillId="0" borderId="0" xfId="1" applyFont="1" applyBorder="1"/>
    <xf numFmtId="10" fontId="0" fillId="0" borderId="0" xfId="2" applyNumberFormat="1" applyFont="1"/>
    <xf numFmtId="10" fontId="2" fillId="4" borderId="1" xfId="2" applyNumberFormat="1" applyFont="1" applyFill="1" applyBorder="1"/>
    <xf numFmtId="0" fontId="0" fillId="0" borderId="0" xfId="0" applyFill="1"/>
    <xf numFmtId="43" fontId="0" fillId="0" borderId="1" xfId="0" applyNumberFormat="1" applyFill="1" applyBorder="1"/>
    <xf numFmtId="9" fontId="4" fillId="4" borderId="1" xfId="2" applyFont="1" applyFill="1" applyBorder="1" applyAlignment="1">
      <alignment horizontal="center"/>
    </xf>
    <xf numFmtId="0" fontId="4" fillId="0" borderId="0" xfId="0" applyFont="1" applyFill="1"/>
    <xf numFmtId="10" fontId="2" fillId="3" borderId="1" xfId="2" applyNumberFormat="1" applyFont="1" applyFill="1" applyBorder="1"/>
    <xf numFmtId="10" fontId="0" fillId="4" borderId="1" xfId="1" applyNumberFormat="1" applyFont="1" applyFill="1" applyBorder="1"/>
    <xf numFmtId="0" fontId="2" fillId="0" borderId="0" xfId="0" applyFont="1"/>
    <xf numFmtId="0" fontId="0" fillId="4" borderId="1" xfId="0" applyFill="1" applyBorder="1" applyAlignment="1">
      <alignment horizontal="center"/>
    </xf>
    <xf numFmtId="0" fontId="6" fillId="0" borderId="0" xfId="0" applyFont="1"/>
    <xf numFmtId="0" fontId="0" fillId="0" borderId="2" xfId="0" applyBorder="1"/>
    <xf numFmtId="43" fontId="0" fillId="0" borderId="2" xfId="1" applyFont="1" applyBorder="1"/>
    <xf numFmtId="165" fontId="2" fillId="4" borderId="1" xfId="0" applyNumberFormat="1" applyFont="1" applyFill="1" applyBorder="1"/>
    <xf numFmtId="9" fontId="2" fillId="4" borderId="1" xfId="2" applyFont="1" applyFill="1" applyBorder="1"/>
    <xf numFmtId="0" fontId="2" fillId="0" borderId="1" xfId="0" applyFont="1" applyFill="1" applyBorder="1"/>
    <xf numFmtId="164" fontId="2" fillId="0" borderId="1" xfId="1" applyNumberFormat="1" applyFont="1" applyBorder="1"/>
    <xf numFmtId="0" fontId="10" fillId="0" borderId="0" xfId="0" applyFont="1" applyBorder="1"/>
    <xf numFmtId="43" fontId="1" fillId="4" borderId="1" xfId="1" applyFont="1" applyFill="1" applyBorder="1"/>
    <xf numFmtId="43" fontId="0" fillId="4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43" fontId="0" fillId="0" borderId="0" xfId="0" applyNumberFormat="1" applyFill="1"/>
    <xf numFmtId="0" fontId="9" fillId="0" borderId="0" xfId="0" applyFont="1" applyFill="1"/>
    <xf numFmtId="43" fontId="13" fillId="0" borderId="0" xfId="1" applyFont="1"/>
    <xf numFmtId="43" fontId="14" fillId="0" borderId="0" xfId="1" applyFont="1"/>
    <xf numFmtId="2" fontId="0" fillId="4" borderId="1" xfId="1" applyNumberFormat="1" applyFont="1" applyFill="1" applyBorder="1"/>
    <xf numFmtId="9" fontId="0" fillId="0" borderId="1" xfId="2" applyFont="1" applyFill="1" applyBorder="1"/>
    <xf numFmtId="10" fontId="0" fillId="4" borderId="1" xfId="2" applyNumberFormat="1" applyFont="1" applyFill="1" applyBorder="1"/>
    <xf numFmtId="164" fontId="0" fillId="0" borderId="0" xfId="1" applyNumberFormat="1" applyFont="1" applyFill="1" applyBorder="1"/>
    <xf numFmtId="43" fontId="0" fillId="4" borderId="1" xfId="1" applyNumberFormat="1" applyFont="1" applyFill="1" applyBorder="1"/>
    <xf numFmtId="43" fontId="15" fillId="0" borderId="0" xfId="1" applyFont="1"/>
    <xf numFmtId="0" fontId="16" fillId="0" borderId="0" xfId="0" applyFont="1"/>
    <xf numFmtId="0" fontId="14" fillId="0" borderId="0" xfId="0" applyFont="1" applyBorder="1"/>
    <xf numFmtId="0" fontId="18" fillId="0" borderId="1" xfId="0" applyFont="1" applyBorder="1" applyAlignment="1">
      <alignment horizontal="center"/>
    </xf>
    <xf numFmtId="0" fontId="19" fillId="0" borderId="1" xfId="5" applyFont="1" applyBorder="1" applyAlignment="1" applyProtection="1"/>
    <xf numFmtId="43" fontId="6" fillId="4" borderId="1" xfId="1" applyFont="1" applyFill="1" applyBorder="1"/>
    <xf numFmtId="12" fontId="0" fillId="0" borderId="0" xfId="1" applyNumberFormat="1" applyFont="1"/>
    <xf numFmtId="0" fontId="17" fillId="0" borderId="0" xfId="5" applyAlignment="1" applyProtection="1"/>
    <xf numFmtId="9" fontId="0" fillId="4" borderId="1" xfId="2" applyFont="1" applyFill="1" applyBorder="1"/>
    <xf numFmtId="0" fontId="10" fillId="0" borderId="0" xfId="0" applyFont="1"/>
    <xf numFmtId="8" fontId="0" fillId="4" borderId="1" xfId="1" applyNumberFormat="1" applyFont="1" applyFill="1" applyBorder="1"/>
    <xf numFmtId="9" fontId="0" fillId="0" borderId="0" xfId="0" applyNumberFormat="1"/>
    <xf numFmtId="0" fontId="13" fillId="0" borderId="0" xfId="0" applyFont="1"/>
    <xf numFmtId="43" fontId="3" fillId="0" borderId="0" xfId="0" applyNumberFormat="1" applyFont="1" applyBorder="1"/>
    <xf numFmtId="0" fontId="2" fillId="2" borderId="1" xfId="0" applyFont="1" applyFill="1" applyBorder="1" applyAlignment="1">
      <alignment horizontal="right"/>
    </xf>
    <xf numFmtId="8" fontId="0" fillId="0" borderId="0" xfId="1" applyNumberFormat="1" applyFont="1" applyFill="1" applyBorder="1"/>
  </cellXfs>
  <cellStyles count="6">
    <cellStyle name="Hipervínculo" xfId="5" builtinId="8"/>
    <cellStyle name="Millares" xfId="1" builtinId="3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ngeneralcontable.com/?tit=61-variacion-de-existencias&amp;name=GeTia&amp;contentId=pgc_61&amp;lastCtg=ctg_32" TargetMode="External"/><Relationship Id="rId13" Type="http://schemas.openxmlformats.org/officeDocument/2006/relationships/hyperlink" Target="http://www.plangeneralcontable.com/?tit=622-reparaciones-y-conservacion&amp;name=GeTia&amp;contentId=pgc_622&amp;lastCtg=ctg_32" TargetMode="External"/><Relationship Id="rId3" Type="http://schemas.openxmlformats.org/officeDocument/2006/relationships/hyperlink" Target="http://www.plangeneralcontable.com/?tit=60-compras&amp;name=GeTia&amp;contentId=pgc_60&amp;lastCtg=ctg_32" TargetMode="External"/><Relationship Id="rId7" Type="http://schemas.openxmlformats.org/officeDocument/2006/relationships/hyperlink" Target="http://www.plangeneralcontable.com/?tit=609-rappels-por-compras&amp;name=GeTia&amp;contentId=pgc_609&amp;lastCtg=ctg_32" TargetMode="External"/><Relationship Id="rId12" Type="http://schemas.openxmlformats.org/officeDocument/2006/relationships/hyperlink" Target="http://www.plangeneralcontable.com/?tit=621-arrendamientos-y-canones&amp;name=GeTia&amp;contentId=pgc_621&amp;lastCtg=ctg_32" TargetMode="External"/><Relationship Id="rId17" Type="http://schemas.openxmlformats.org/officeDocument/2006/relationships/hyperlink" Target="#INDICE!A1"/><Relationship Id="rId2" Type="http://schemas.openxmlformats.org/officeDocument/2006/relationships/hyperlink" Target="http://www.plangeneralcontable.com/?tit=6-compras-y-gastos&amp;name=GeTia&amp;contentId=pgc_6&amp;lastCtg=ctg_32" TargetMode="External"/><Relationship Id="rId16" Type="http://schemas.openxmlformats.org/officeDocument/2006/relationships/hyperlink" Target="http://www.plangeneralcontable.com/?tit=625-primas-de-seguros&amp;name=GeTia&amp;contentId=pgc_625&amp;lastCtg=ctg_3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plangeneralcontable.com/?tit=608-devoluciones-de-compras-y-operaciones-similares&amp;name=GeTia&amp;contentId=pgc_608&amp;lastCtg=ctg_32" TargetMode="External"/><Relationship Id="rId11" Type="http://schemas.openxmlformats.org/officeDocument/2006/relationships/hyperlink" Target="http://www.plangeneralcontable.com/?tit=620-gastos-en-investigacion-y-desarrollo-del-ejercicio&amp;name=GeTia&amp;contentId=pgc_620&amp;lastCtg=ctg_32" TargetMode="External"/><Relationship Id="rId5" Type="http://schemas.openxmlformats.org/officeDocument/2006/relationships/hyperlink" Target="http://www.plangeneralcontable.com/?tit=606-descuentos-sobre-compras-por-pronto-pago&amp;name=GeTia&amp;contentId=pgc_606&amp;lastCtg=ctg_32" TargetMode="External"/><Relationship Id="rId15" Type="http://schemas.openxmlformats.org/officeDocument/2006/relationships/hyperlink" Target="http://www.plangeneralcontable.com/?tit=624-transportes&amp;name=GeTia&amp;contentId=pgc_624&amp;lastCtg=ctg_32" TargetMode="External"/><Relationship Id="rId10" Type="http://schemas.openxmlformats.org/officeDocument/2006/relationships/hyperlink" Target="http://www.plangeneralcontable.com/?tit=62-servicios-exteriores&amp;name=GeTia&amp;contentId=pgc_62&amp;lastCtg=ctg_32" TargetMode="External"/><Relationship Id="rId4" Type="http://schemas.openxmlformats.org/officeDocument/2006/relationships/hyperlink" Target="http://www.plangeneralcontable.com/?tit=600601602607-compras-de-&amp;name=GeTia&amp;contentId=pgc_600&amp;lastCtg=ctg_32" TargetMode="External"/><Relationship Id="rId9" Type="http://schemas.openxmlformats.org/officeDocument/2006/relationships/hyperlink" Target="http://www.plangeneralcontable.com/?tit=610611612-variacion-de-existencias-de-&amp;name=GeTia&amp;contentId=pgc_610&amp;lastCtg=ctg_32" TargetMode="External"/><Relationship Id="rId14" Type="http://schemas.openxmlformats.org/officeDocument/2006/relationships/hyperlink" Target="http://www.plangeneralcontable.com/?tit=623-servicios-de-profesionales-independientes&amp;name=GeTia&amp;contentId=pgc_623&amp;lastCtg=ctg_32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123825</xdr:rowOff>
    </xdr:from>
    <xdr:to>
      <xdr:col>6</xdr:col>
      <xdr:colOff>1238250</xdr:colOff>
      <xdr:row>3</xdr:row>
      <xdr:rowOff>209550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8943975" y="1238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257175</xdr:colOff>
      <xdr:row>4</xdr:row>
      <xdr:rowOff>38100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7115175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257175</xdr:colOff>
      <xdr:row>4</xdr:row>
      <xdr:rowOff>85725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5972175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152400</xdr:rowOff>
    </xdr:from>
    <xdr:to>
      <xdr:col>6</xdr:col>
      <xdr:colOff>638175</xdr:colOff>
      <xdr:row>4</xdr:row>
      <xdr:rowOff>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0029825" y="152400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7" name="16 Imagen" descr="Cuentas PG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691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2" name="1 Imagen" descr="Cuentas PGC">
          <a:hlinkClick xmlns:r="http://schemas.openxmlformats.org/officeDocument/2006/relationships" r:id="rId2" tooltip="6. Compras y gast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967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3" name="2 Imagen" descr="Cuentas PGC">
          <a:hlinkClick xmlns:r="http://schemas.openxmlformats.org/officeDocument/2006/relationships" r:id="rId3" tooltip="60. Compr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0059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4" name="3 Imagen" descr="Cuentas PGC">
          <a:hlinkClick xmlns:r="http://schemas.openxmlformats.org/officeDocument/2006/relationships" r:id="rId4" tooltip="600/601/602/607. Compras de . . 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0250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5" name="4 Imagen" descr="Cuentas PGC">
          <a:hlinkClick xmlns:r="http://schemas.openxmlformats.org/officeDocument/2006/relationships" r:id="rId5" tooltip="606. Descuentos sobre compras por pronto pag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0631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6" name="5 Imagen" descr="Cuentas PGC">
          <a:hlinkClick xmlns:r="http://schemas.openxmlformats.org/officeDocument/2006/relationships" r:id="rId6" tooltip="608. Devoluciones de compras y operaciones simila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1202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7" name="6 Imagen" descr="Cuentas PGC">
          <a:hlinkClick xmlns:r="http://schemas.openxmlformats.org/officeDocument/2006/relationships" r:id="rId7" tooltip="609. 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2155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8" name="7 Imagen" descr="Cuentas PGC">
          <a:hlinkClick xmlns:r="http://schemas.openxmlformats.org/officeDocument/2006/relationships" r:id="rId8" tooltip="61. Variación de existenci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253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9" name="8 Imagen" descr="Cuentas PGC">
          <a:hlinkClick xmlns:r="http://schemas.openxmlformats.org/officeDocument/2006/relationships" r:id="rId9" tooltip="610/611/612. Variación de existencias de . . 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2917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0" name="9 Imagen" descr="Cuentas PGC">
          <a:hlinkClick xmlns:r="http://schemas.openxmlformats.org/officeDocument/2006/relationships" r:id="rId10" tooltip="62. Servicios exteri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3488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1" name="10 Imagen" descr="Cuentas PGC">
          <a:hlinkClick xmlns:r="http://schemas.openxmlformats.org/officeDocument/2006/relationships" r:id="rId11" tooltip="620. Gastos en investigación y desarrollo del ejercic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3869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2" name="11 Imagen" descr="Cuentas PGC">
          <a:hlinkClick xmlns:r="http://schemas.openxmlformats.org/officeDocument/2006/relationships" r:id="rId12" tooltip="621. Arrendamientos y cán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463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3" name="12 Imagen" descr="Cuentas PGC">
          <a:hlinkClick xmlns:r="http://schemas.openxmlformats.org/officeDocument/2006/relationships" r:id="rId13" tooltip="622. Reparaciones y conserv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20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4" name="13 Imagen" descr="Cuentas PGC">
          <a:hlinkClick xmlns:r="http://schemas.openxmlformats.org/officeDocument/2006/relationships" r:id="rId14" tooltip="623. Servicios de profesionales independien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77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5" name="14 Imagen" descr="Cuentas PGC">
          <a:hlinkClick xmlns:r="http://schemas.openxmlformats.org/officeDocument/2006/relationships" r:id="rId15" tooltip="624. Transport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634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16" name="15 Imagen" descr="Cuentas PGC">
          <a:hlinkClick xmlns:r="http://schemas.openxmlformats.org/officeDocument/2006/relationships" r:id="rId16" tooltip="625. Primas de segur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6536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457200</xdr:colOff>
      <xdr:row>0</xdr:row>
      <xdr:rowOff>85725</xdr:rowOff>
    </xdr:from>
    <xdr:to>
      <xdr:col>4</xdr:col>
      <xdr:colOff>1476375</xdr:colOff>
      <xdr:row>3</xdr:row>
      <xdr:rowOff>171450</xdr:rowOff>
    </xdr:to>
    <xdr:sp macro="" textlink="">
      <xdr:nvSpPr>
        <xdr:cNvPr id="18" name="17 Elipse">
          <a:hlinkClick xmlns:r="http://schemas.openxmlformats.org/officeDocument/2006/relationships" r:id="rId17"/>
        </xdr:cNvPr>
        <xdr:cNvSpPr/>
      </xdr:nvSpPr>
      <xdr:spPr>
        <a:xfrm>
          <a:off x="8839200" y="857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0</xdr:row>
      <xdr:rowOff>19050</xdr:rowOff>
    </xdr:from>
    <xdr:to>
      <xdr:col>7</xdr:col>
      <xdr:colOff>0</xdr:colOff>
      <xdr:row>3</xdr:row>
      <xdr:rowOff>104775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0391775" y="19050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9525</xdr:colOff>
      <xdr:row>4</xdr:row>
      <xdr:rowOff>38100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8820150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152400</xdr:colOff>
      <xdr:row>4</xdr:row>
      <xdr:rowOff>133350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7191375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257175</xdr:colOff>
      <xdr:row>4</xdr:row>
      <xdr:rowOff>38100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8382000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47625</xdr:colOff>
      <xdr:row>4</xdr:row>
      <xdr:rowOff>38100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7705725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1019175</xdr:colOff>
      <xdr:row>4</xdr:row>
      <xdr:rowOff>38100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8001000" y="238125"/>
          <a:ext cx="1019175" cy="704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/>
            <a:t>Volver</a:t>
          </a:r>
          <a:r>
            <a:rPr lang="es-ES" sz="1100" b="1" baseline="0"/>
            <a:t> al índice</a:t>
          </a:r>
        </a:p>
        <a:p>
          <a:pPr algn="ctr"/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/>
  </sheetViews>
  <sheetFormatPr baseColWidth="10" defaultRowHeight="15" x14ac:dyDescent="0.25"/>
  <cols>
    <col min="2" max="2" width="144.42578125" bestFit="1" customWidth="1"/>
  </cols>
  <sheetData>
    <row r="2" spans="1:2" ht="39.75" x14ac:dyDescent="0.8">
      <c r="A2" s="101" t="s">
        <v>315</v>
      </c>
    </row>
    <row r="3" spans="1:2" ht="24.75" customHeight="1" x14ac:dyDescent="0.8">
      <c r="A3" s="101"/>
    </row>
    <row r="5" spans="1:2" ht="34.5" x14ac:dyDescent="0.7">
      <c r="A5" s="103">
        <v>1</v>
      </c>
      <c r="B5" s="104" t="s">
        <v>316</v>
      </c>
    </row>
    <row r="6" spans="1:2" ht="34.5" x14ac:dyDescent="0.7">
      <c r="A6" s="103">
        <v>2</v>
      </c>
      <c r="B6" s="104" t="s">
        <v>317</v>
      </c>
    </row>
    <row r="7" spans="1:2" ht="34.5" x14ac:dyDescent="0.7">
      <c r="A7" s="103">
        <v>3</v>
      </c>
      <c r="B7" s="104" t="s">
        <v>318</v>
      </c>
    </row>
    <row r="8" spans="1:2" ht="34.5" x14ac:dyDescent="0.7">
      <c r="A8" s="103">
        <v>4</v>
      </c>
      <c r="B8" s="104" t="s">
        <v>319</v>
      </c>
    </row>
    <row r="9" spans="1:2" ht="34.5" x14ac:dyDescent="0.7">
      <c r="A9" s="103">
        <v>5</v>
      </c>
      <c r="B9" s="104" t="s">
        <v>320</v>
      </c>
    </row>
    <row r="10" spans="1:2" ht="34.5" x14ac:dyDescent="0.7">
      <c r="A10" s="103">
        <v>6</v>
      </c>
      <c r="B10" s="104" t="s">
        <v>321</v>
      </c>
    </row>
    <row r="11" spans="1:2" ht="34.5" x14ac:dyDescent="0.7">
      <c r="A11" s="103">
        <v>7</v>
      </c>
      <c r="B11" s="104" t="s">
        <v>322</v>
      </c>
    </row>
    <row r="12" spans="1:2" ht="34.5" x14ac:dyDescent="0.7">
      <c r="A12" s="103">
        <v>8</v>
      </c>
      <c r="B12" s="104" t="s">
        <v>323</v>
      </c>
    </row>
    <row r="13" spans="1:2" ht="34.5" x14ac:dyDescent="0.7">
      <c r="A13" s="103">
        <v>9</v>
      </c>
      <c r="B13" s="104" t="s">
        <v>324</v>
      </c>
    </row>
    <row r="14" spans="1:2" ht="34.5" x14ac:dyDescent="0.7">
      <c r="A14" s="103">
        <v>10</v>
      </c>
      <c r="B14" s="104" t="s">
        <v>325</v>
      </c>
    </row>
    <row r="15" spans="1:2" ht="34.5" x14ac:dyDescent="0.7">
      <c r="A15" s="103">
        <v>11</v>
      </c>
      <c r="B15" s="104" t="s">
        <v>326</v>
      </c>
    </row>
    <row r="17" spans="1:1" ht="15.75" x14ac:dyDescent="0.3">
      <c r="A17" s="100" t="s">
        <v>314</v>
      </c>
    </row>
    <row r="18" spans="1:1" x14ac:dyDescent="0.25">
      <c r="A18" s="74" t="s">
        <v>337</v>
      </c>
    </row>
    <row r="19" spans="1:1" x14ac:dyDescent="0.25">
      <c r="A19" s="107"/>
    </row>
  </sheetData>
  <hyperlinks>
    <hyperlink ref="B5" location="'PLAN INV Y FIN INICIAL'!A1" display="Plan de inversión y financiación"/>
    <hyperlink ref="B6" location="'AUX_INV Y AMORT TEC'!A1" display="Cuadro auxiliar de inversiones y amortizaciones técnicas"/>
    <hyperlink ref="B7" location="AUX_EXPLOT!A1" display="Cuadro auxiliar de datos de explotación"/>
    <hyperlink ref="B8" location="'AUX _FINANCIACIÓN'!A1" display="Cuadro auxiliar de financiación"/>
    <hyperlink ref="B9" location="PyG!A1" display="Cuenta de Pérdidas y Ganancias"/>
    <hyperlink ref="B10" location="IVA!A1" display="Cuadro de IVA"/>
    <hyperlink ref="B11" location="'Necesidades FM'!A1" display="Cuadro de necesidades de Fondo de Maniobra"/>
    <hyperlink ref="B12" location="'Presupuesto Tesorería'!A1" display="Presupuesto de tesorería"/>
    <hyperlink ref="B13" location="'Balance previsional'!A1" display="Balance previsional"/>
    <hyperlink ref="B14" location="VAN!A1" display="VAN"/>
    <hyperlink ref="B15" location="'PM y Ratios'!A1" display="Punto muerto y ratio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25" workbookViewId="0">
      <selection activeCell="B39" sqref="B39"/>
    </sheetView>
  </sheetViews>
  <sheetFormatPr baseColWidth="10" defaultRowHeight="15" x14ac:dyDescent="0.25"/>
  <cols>
    <col min="1" max="1" width="43.28515625" bestFit="1" customWidth="1"/>
    <col min="2" max="2" width="16.42578125" bestFit="1" customWidth="1"/>
    <col min="3" max="5" width="16.28515625" bestFit="1" customWidth="1"/>
    <col min="7" max="7" width="27" customWidth="1"/>
    <col min="10" max="10" width="17.5703125" customWidth="1"/>
  </cols>
  <sheetData>
    <row r="1" spans="1:5" ht="18.75" x14ac:dyDescent="0.3">
      <c r="A1" s="2" t="s">
        <v>74</v>
      </c>
    </row>
    <row r="2" spans="1:5" ht="18.75" x14ac:dyDescent="0.3">
      <c r="A2" s="2"/>
    </row>
    <row r="4" spans="1:5" ht="18.75" x14ac:dyDescent="0.3">
      <c r="A4" s="15" t="s">
        <v>297</v>
      </c>
      <c r="B4" s="13">
        <v>0</v>
      </c>
      <c r="C4" s="13">
        <v>1</v>
      </c>
      <c r="D4" s="13">
        <v>2</v>
      </c>
      <c r="E4" s="13">
        <v>3</v>
      </c>
    </row>
    <row r="5" spans="1:5" x14ac:dyDescent="0.25">
      <c r="A5" s="22" t="s">
        <v>167</v>
      </c>
      <c r="B5" s="63">
        <f>SUM(B6:B12)</f>
        <v>0</v>
      </c>
      <c r="C5" s="63">
        <f t="shared" ref="C5:E5" si="0">SUM(C6:C12)</f>
        <v>0</v>
      </c>
      <c r="D5" s="63">
        <f t="shared" si="0"/>
        <v>0</v>
      </c>
      <c r="E5" s="63">
        <f t="shared" si="0"/>
        <v>0</v>
      </c>
    </row>
    <row r="6" spans="1:5" x14ac:dyDescent="0.25">
      <c r="A6" s="12" t="s">
        <v>113</v>
      </c>
      <c r="B6" s="63">
        <f>+'AUX_INV Y AMORT TEC'!B43</f>
        <v>0</v>
      </c>
      <c r="C6" s="63">
        <f>+'AUX_INV Y AMORT TEC'!C43</f>
        <v>0</v>
      </c>
      <c r="D6" s="63">
        <f>+'AUX_INV Y AMORT TEC'!D43</f>
        <v>0</v>
      </c>
      <c r="E6" s="63">
        <f>+'AUX_INV Y AMORT TEC'!E43</f>
        <v>0</v>
      </c>
    </row>
    <row r="7" spans="1:5" x14ac:dyDescent="0.25">
      <c r="A7" s="12" t="s">
        <v>115</v>
      </c>
      <c r="B7" s="63">
        <f>+'AUX_INV Y AMORT TEC'!B81</f>
        <v>0</v>
      </c>
      <c r="C7" s="63">
        <f>+'AUX_INV Y AMORT TEC'!C81</f>
        <v>0</v>
      </c>
      <c r="D7" s="63">
        <f>+'AUX_INV Y AMORT TEC'!D81</f>
        <v>0</v>
      </c>
      <c r="E7" s="63">
        <f>+'AUX_INV Y AMORT TEC'!E81</f>
        <v>0</v>
      </c>
    </row>
    <row r="8" spans="1:5" x14ac:dyDescent="0.25">
      <c r="A8" s="12" t="s">
        <v>116</v>
      </c>
      <c r="B8" s="63">
        <f>+'AUX_INV Y AMORT TEC'!B120</f>
        <v>0</v>
      </c>
      <c r="C8" s="63">
        <f>+'AUX_INV Y AMORT TEC'!C120</f>
        <v>0</v>
      </c>
      <c r="D8" s="63">
        <f>+'AUX_INV Y AMORT TEC'!D120</f>
        <v>0</v>
      </c>
      <c r="E8" s="63">
        <f>+'AUX_INV Y AMORT TEC'!E120</f>
        <v>0</v>
      </c>
    </row>
    <row r="9" spans="1:5" x14ac:dyDescent="0.25">
      <c r="A9" s="12" t="s">
        <v>117</v>
      </c>
      <c r="B9" s="63">
        <f>+'AUX_INV Y AMORT TEC'!B159</f>
        <v>0</v>
      </c>
      <c r="C9" s="63">
        <f>+'AUX_INV Y AMORT TEC'!C159</f>
        <v>0</v>
      </c>
      <c r="D9" s="63">
        <f>+'AUX_INV Y AMORT TEC'!D159</f>
        <v>0</v>
      </c>
      <c r="E9" s="63">
        <f>+'AUX_INV Y AMORT TEC'!E159</f>
        <v>0</v>
      </c>
    </row>
    <row r="10" spans="1:5" x14ac:dyDescent="0.25">
      <c r="A10" s="12" t="s">
        <v>109</v>
      </c>
      <c r="B10" s="63">
        <f>+'AUX_INV Y AMORT TEC'!B198</f>
        <v>0</v>
      </c>
      <c r="C10" s="63">
        <f>+'AUX_INV Y AMORT TEC'!C198</f>
        <v>0</v>
      </c>
      <c r="D10" s="63">
        <f>+'AUX_INV Y AMORT TEC'!D198</f>
        <v>0</v>
      </c>
      <c r="E10" s="63">
        <f>+'AUX_INV Y AMORT TEC'!E198</f>
        <v>0</v>
      </c>
    </row>
    <row r="11" spans="1:5" x14ac:dyDescent="0.25">
      <c r="A11" s="12" t="s">
        <v>114</v>
      </c>
      <c r="B11" s="63">
        <f>+'AUX_INV Y AMORT TEC'!B237</f>
        <v>0</v>
      </c>
      <c r="C11" s="63">
        <f>+'AUX_INV Y AMORT TEC'!C237</f>
        <v>0</v>
      </c>
      <c r="D11" s="63">
        <f>+'AUX_INV Y AMORT TEC'!D237</f>
        <v>0</v>
      </c>
      <c r="E11" s="63">
        <f>+'AUX_INV Y AMORT TEC'!E237</f>
        <v>0</v>
      </c>
    </row>
    <row r="12" spans="1:5" x14ac:dyDescent="0.25">
      <c r="A12" s="12" t="s">
        <v>118</v>
      </c>
      <c r="B12" s="63">
        <f>+'AUX_INV Y AMORT TEC'!B276</f>
        <v>0</v>
      </c>
      <c r="C12" s="63">
        <f>+'AUX_INV Y AMORT TEC'!C276</f>
        <v>0</v>
      </c>
      <c r="D12" s="63">
        <f>+'AUX_INV Y AMORT TEC'!D276</f>
        <v>0</v>
      </c>
      <c r="E12" s="63">
        <f>+'AUX_INV Y AMORT TEC'!E276</f>
        <v>0</v>
      </c>
    </row>
    <row r="13" spans="1:5" x14ac:dyDescent="0.25">
      <c r="A13" s="22" t="s">
        <v>168</v>
      </c>
      <c r="B13" s="24">
        <f>SUM(B14:B23)</f>
        <v>0</v>
      </c>
      <c r="C13" s="24">
        <f t="shared" ref="C13:E13" si="1">SUM(C14:C23)</f>
        <v>0</v>
      </c>
      <c r="D13" s="24">
        <f t="shared" si="1"/>
        <v>0</v>
      </c>
      <c r="E13" s="24">
        <f t="shared" si="1"/>
        <v>0</v>
      </c>
    </row>
    <row r="14" spans="1:5" x14ac:dyDescent="0.25">
      <c r="A14" s="21" t="s">
        <v>101</v>
      </c>
      <c r="B14" s="69">
        <f>+'AUX_INV Y AMORT TEC'!B313</f>
        <v>0</v>
      </c>
      <c r="C14" s="69">
        <f>+'AUX_INV Y AMORT TEC'!C313</f>
        <v>0</v>
      </c>
      <c r="D14" s="69">
        <f>+'AUX_INV Y AMORT TEC'!D313</f>
        <v>0</v>
      </c>
      <c r="E14" s="69">
        <f>+'AUX_INV Y AMORT TEC'!E313</f>
        <v>0</v>
      </c>
    </row>
    <row r="15" spans="1:5" x14ac:dyDescent="0.25">
      <c r="A15" s="12" t="s">
        <v>102</v>
      </c>
      <c r="B15" s="19">
        <f>+'AUX_INV Y AMORT TEC'!B348</f>
        <v>0</v>
      </c>
      <c r="C15" s="19">
        <f>+'AUX_INV Y AMORT TEC'!C348</f>
        <v>0</v>
      </c>
      <c r="D15" s="19">
        <f>+'AUX_INV Y AMORT TEC'!D348</f>
        <v>0</v>
      </c>
      <c r="E15" s="19">
        <f>+'AUX_INV Y AMORT TEC'!E348</f>
        <v>0</v>
      </c>
    </row>
    <row r="16" spans="1:5" x14ac:dyDescent="0.25">
      <c r="A16" s="12" t="s">
        <v>110</v>
      </c>
      <c r="B16" s="19">
        <f>+'AUX_INV Y AMORT TEC'!B387</f>
        <v>0</v>
      </c>
      <c r="C16" s="19">
        <f>+'AUX_INV Y AMORT TEC'!C387</f>
        <v>0</v>
      </c>
      <c r="D16" s="19">
        <f>+'AUX_INV Y AMORT TEC'!D387</f>
        <v>0</v>
      </c>
      <c r="E16" s="19">
        <f>+'AUX_INV Y AMORT TEC'!E387</f>
        <v>0</v>
      </c>
    </row>
    <row r="17" spans="1:5" x14ac:dyDescent="0.25">
      <c r="A17" s="12" t="s">
        <v>103</v>
      </c>
      <c r="B17" s="19">
        <f>+'AUX_INV Y AMORT TEC'!B426</f>
        <v>0</v>
      </c>
      <c r="C17" s="19">
        <f>+'AUX_INV Y AMORT TEC'!C426</f>
        <v>0</v>
      </c>
      <c r="D17" s="19">
        <f>+'AUX_INV Y AMORT TEC'!D426</f>
        <v>0</v>
      </c>
      <c r="E17" s="19">
        <f>+'AUX_INV Y AMORT TEC'!E426</f>
        <v>0</v>
      </c>
    </row>
    <row r="18" spans="1:5" x14ac:dyDescent="0.25">
      <c r="A18" s="12" t="s">
        <v>112</v>
      </c>
      <c r="B18" s="19">
        <f>+'AUX_INV Y AMORT TEC'!B465</f>
        <v>0</v>
      </c>
      <c r="C18" s="19">
        <f>+'AUX_INV Y AMORT TEC'!C465</f>
        <v>0</v>
      </c>
      <c r="D18" s="19">
        <f>+'AUX_INV Y AMORT TEC'!D465</f>
        <v>0</v>
      </c>
      <c r="E18" s="19">
        <f>+'AUX_INV Y AMORT TEC'!E465</f>
        <v>0</v>
      </c>
    </row>
    <row r="19" spans="1:5" x14ac:dyDescent="0.25">
      <c r="A19" s="12" t="s">
        <v>104</v>
      </c>
      <c r="B19" s="19">
        <f>+'AUX_INV Y AMORT TEC'!B504</f>
        <v>0</v>
      </c>
      <c r="C19" s="19">
        <f>+'AUX_INV Y AMORT TEC'!C504</f>
        <v>0</v>
      </c>
      <c r="D19" s="19">
        <f>+'AUX_INV Y AMORT TEC'!D504</f>
        <v>0</v>
      </c>
      <c r="E19" s="19">
        <f>+'AUX_INV Y AMORT TEC'!E504</f>
        <v>0</v>
      </c>
    </row>
    <row r="20" spans="1:5" x14ac:dyDescent="0.25">
      <c r="A20" s="12" t="s">
        <v>105</v>
      </c>
      <c r="B20" s="19">
        <f>+'AUX_INV Y AMORT TEC'!B543</f>
        <v>0</v>
      </c>
      <c r="C20" s="19">
        <f>+'AUX_INV Y AMORT TEC'!C543</f>
        <v>0</v>
      </c>
      <c r="D20" s="19">
        <f>+'AUX_INV Y AMORT TEC'!D543</f>
        <v>0</v>
      </c>
      <c r="E20" s="19">
        <f>+'AUX_INV Y AMORT TEC'!E543</f>
        <v>0</v>
      </c>
    </row>
    <row r="21" spans="1:5" x14ac:dyDescent="0.25">
      <c r="A21" s="12" t="s">
        <v>106</v>
      </c>
      <c r="B21" s="19">
        <f>+'AUX_INV Y AMORT TEC'!B582</f>
        <v>0</v>
      </c>
      <c r="C21" s="19">
        <f>+'AUX_INV Y AMORT TEC'!C582</f>
        <v>0</v>
      </c>
      <c r="D21" s="19">
        <f>+'AUX_INV Y AMORT TEC'!D582</f>
        <v>0</v>
      </c>
      <c r="E21" s="19">
        <f>+'AUX_INV Y AMORT TEC'!E582</f>
        <v>0</v>
      </c>
    </row>
    <row r="22" spans="1:5" x14ac:dyDescent="0.25">
      <c r="A22" s="12" t="s">
        <v>107</v>
      </c>
      <c r="B22" s="19">
        <f>+'AUX_INV Y AMORT TEC'!B621</f>
        <v>0</v>
      </c>
      <c r="C22" s="19">
        <f>+'AUX_INV Y AMORT TEC'!C621</f>
        <v>0</v>
      </c>
      <c r="D22" s="19">
        <f>+'AUX_INV Y AMORT TEC'!D621</f>
        <v>0</v>
      </c>
      <c r="E22" s="19">
        <f>+'AUX_INV Y AMORT TEC'!E621</f>
        <v>0</v>
      </c>
    </row>
    <row r="23" spans="1:5" x14ac:dyDescent="0.25">
      <c r="A23" s="12" t="s">
        <v>111</v>
      </c>
      <c r="B23" s="19">
        <f>+'AUX_INV Y AMORT TEC'!B660</f>
        <v>0</v>
      </c>
      <c r="C23" s="19">
        <f>+'AUX_INV Y AMORT TEC'!C660</f>
        <v>0</v>
      </c>
      <c r="D23" s="19">
        <f>+'AUX_INV Y AMORT TEC'!D660</f>
        <v>0</v>
      </c>
      <c r="E23" s="19">
        <f>+'AUX_INV Y AMORT TEC'!E660</f>
        <v>0</v>
      </c>
    </row>
    <row r="24" spans="1:5" x14ac:dyDescent="0.25">
      <c r="A24" s="22" t="s">
        <v>334</v>
      </c>
      <c r="B24" s="63">
        <f>+'PLAN INV Y FIN INICIAL'!B25</f>
        <v>0</v>
      </c>
      <c r="C24" s="63">
        <f>+B24</f>
        <v>0</v>
      </c>
      <c r="D24" s="63">
        <f t="shared" ref="D24:E24" si="2">+C24</f>
        <v>0</v>
      </c>
      <c r="E24" s="63">
        <f t="shared" si="2"/>
        <v>0</v>
      </c>
    </row>
    <row r="25" spans="1:5" x14ac:dyDescent="0.25">
      <c r="A25" s="22" t="s">
        <v>169</v>
      </c>
      <c r="B25" s="24">
        <f>SUM(B26:B31)</f>
        <v>0</v>
      </c>
      <c r="C25" s="24">
        <f>SUM(C26:C31)</f>
        <v>0</v>
      </c>
      <c r="D25" s="24">
        <f>SUM(D26:D31)</f>
        <v>0</v>
      </c>
      <c r="E25" s="24">
        <f>SUM(E26:E31)</f>
        <v>0</v>
      </c>
    </row>
    <row r="26" spans="1:5" x14ac:dyDescent="0.25">
      <c r="A26" s="12" t="s">
        <v>4</v>
      </c>
      <c r="B26" s="19">
        <f>+'Necesidades FM'!B5</f>
        <v>0</v>
      </c>
      <c r="C26" s="19">
        <f>+'Necesidades FM'!C5</f>
        <v>0</v>
      </c>
      <c r="D26" s="19">
        <f>+'Necesidades FM'!D5</f>
        <v>0</v>
      </c>
      <c r="E26" s="19">
        <f>+'Necesidades FM'!E5</f>
        <v>0</v>
      </c>
    </row>
    <row r="27" spans="1:5" x14ac:dyDescent="0.25">
      <c r="A27" t="s">
        <v>119</v>
      </c>
      <c r="B27" s="19">
        <f>+'Necesidades FM'!B6</f>
        <v>0</v>
      </c>
      <c r="C27" s="19">
        <f>+'Necesidades FM'!C6</f>
        <v>0</v>
      </c>
      <c r="D27" s="19">
        <f>+'Necesidades FM'!D6</f>
        <v>0</v>
      </c>
      <c r="E27" s="19">
        <f>+'Necesidades FM'!E6</f>
        <v>0</v>
      </c>
    </row>
    <row r="28" spans="1:5" x14ac:dyDescent="0.25">
      <c r="A28" s="21" t="s">
        <v>64</v>
      </c>
      <c r="B28" s="69">
        <f>+'Necesidades FM'!B7</f>
        <v>0</v>
      </c>
      <c r="C28" s="69">
        <f>+'Necesidades FM'!C7</f>
        <v>0</v>
      </c>
      <c r="D28" s="69">
        <f>+'Necesidades FM'!D7</f>
        <v>0</v>
      </c>
      <c r="E28" s="69">
        <f>+'Necesidades FM'!E7</f>
        <v>0</v>
      </c>
    </row>
    <row r="29" spans="1:5" x14ac:dyDescent="0.25">
      <c r="A29" s="21" t="s">
        <v>203</v>
      </c>
      <c r="B29" s="69">
        <f>+'Necesidades FM'!B8</f>
        <v>0</v>
      </c>
      <c r="C29" s="69">
        <f>+'Necesidades FM'!C8</f>
        <v>0</v>
      </c>
      <c r="D29" s="69">
        <f>+'Necesidades FM'!D8</f>
        <v>0</v>
      </c>
      <c r="E29" s="69">
        <f>+'Necesidades FM'!E8</f>
        <v>0</v>
      </c>
    </row>
    <row r="30" spans="1:5" x14ac:dyDescent="0.25">
      <c r="A30" s="21" t="s">
        <v>120</v>
      </c>
      <c r="B30" s="69">
        <f>+'PLAN INV Y FIN INICIAL'!B29</f>
        <v>0</v>
      </c>
      <c r="C30" s="69">
        <f>+B30</f>
        <v>0</v>
      </c>
      <c r="D30" s="69">
        <f t="shared" ref="D30:E30" si="3">+C30</f>
        <v>0</v>
      </c>
      <c r="E30" s="69">
        <f t="shared" si="3"/>
        <v>0</v>
      </c>
    </row>
    <row r="31" spans="1:5" x14ac:dyDescent="0.25">
      <c r="A31" s="12" t="s">
        <v>65</v>
      </c>
      <c r="B31" s="19">
        <f>+'Presupuesto Tesorería'!B27</f>
        <v>0</v>
      </c>
      <c r="C31" s="19">
        <f>+'Presupuesto Tesorería'!C27</f>
        <v>0</v>
      </c>
      <c r="D31" s="19">
        <f>+'Presupuesto Tesorería'!D27</f>
        <v>0</v>
      </c>
      <c r="E31" s="19">
        <f>+'Presupuesto Tesorería'!E27</f>
        <v>0</v>
      </c>
    </row>
    <row r="32" spans="1:5" ht="15.75" x14ac:dyDescent="0.25">
      <c r="A32" s="31" t="s">
        <v>66</v>
      </c>
      <c r="B32" s="25">
        <f>+B5+B13+B25+B24</f>
        <v>0</v>
      </c>
      <c r="C32" s="25">
        <f t="shared" ref="C32:E32" si="4">+C5+C13+C25+C24</f>
        <v>0</v>
      </c>
      <c r="D32" s="25">
        <f t="shared" si="4"/>
        <v>0</v>
      </c>
      <c r="E32" s="25">
        <f t="shared" si="4"/>
        <v>0</v>
      </c>
    </row>
    <row r="35" spans="1:7" ht="18.75" x14ac:dyDescent="0.3">
      <c r="A35" s="15" t="s">
        <v>67</v>
      </c>
      <c r="B35" s="13">
        <v>0</v>
      </c>
      <c r="C35" s="13">
        <v>1</v>
      </c>
      <c r="D35" s="13">
        <v>2</v>
      </c>
      <c r="E35" s="13">
        <v>3</v>
      </c>
    </row>
    <row r="36" spans="1:7" x14ac:dyDescent="0.25">
      <c r="A36" s="22" t="s">
        <v>69</v>
      </c>
      <c r="B36" s="6">
        <f>+B37+B42</f>
        <v>0</v>
      </c>
      <c r="C36" s="6">
        <f t="shared" ref="C36:E36" si="5">+C37+C42</f>
        <v>0</v>
      </c>
      <c r="D36" s="6">
        <f t="shared" si="5"/>
        <v>0</v>
      </c>
      <c r="E36" s="6">
        <f t="shared" si="5"/>
        <v>0</v>
      </c>
    </row>
    <row r="37" spans="1:7" x14ac:dyDescent="0.25">
      <c r="A37" s="64" t="s">
        <v>124</v>
      </c>
      <c r="B37" s="6">
        <f>SUM(B38:B41)</f>
        <v>0</v>
      </c>
      <c r="C37" s="6">
        <f t="shared" ref="C37:E37" si="6">SUM(C38:C41)</f>
        <v>0</v>
      </c>
      <c r="D37" s="6">
        <f t="shared" si="6"/>
        <v>0</v>
      </c>
      <c r="E37" s="6">
        <f t="shared" si="6"/>
        <v>0</v>
      </c>
    </row>
    <row r="38" spans="1:7" x14ac:dyDescent="0.25">
      <c r="A38" s="12" t="s">
        <v>170</v>
      </c>
      <c r="B38" s="7">
        <f>+'PLAN INV Y FIN INICIAL'!E8</f>
        <v>0</v>
      </c>
      <c r="C38" s="7">
        <f>+B38+'AUX _FINANCIACIÓN'!C58-'AUX _FINANCIACIÓN'!C61</f>
        <v>0</v>
      </c>
      <c r="D38" s="7">
        <f>+C38+'AUX _FINANCIACIÓN'!D58-'AUX _FINANCIACIÓN'!D61</f>
        <v>0</v>
      </c>
      <c r="E38" s="7">
        <f>+D38+'AUX _FINANCIACIÓN'!E58-'AUX _FINANCIACIÓN'!E61</f>
        <v>0</v>
      </c>
    </row>
    <row r="39" spans="1:7" x14ac:dyDescent="0.25">
      <c r="A39" s="12" t="s">
        <v>68</v>
      </c>
      <c r="B39" s="7">
        <f>+PyG!B20-'PLAN INV Y FIN INICIAL'!B32</f>
        <v>0</v>
      </c>
      <c r="C39" s="7">
        <f>+B39+PyG!C20</f>
        <v>0</v>
      </c>
      <c r="D39" s="7">
        <f>+C39+PyG!D20</f>
        <v>0</v>
      </c>
      <c r="E39" s="7">
        <f>+D39+PyG!E20</f>
        <v>0</v>
      </c>
      <c r="G39" s="18"/>
    </row>
    <row r="40" spans="1:7" x14ac:dyDescent="0.25">
      <c r="A40" s="12" t="s">
        <v>171</v>
      </c>
      <c r="B40" s="7"/>
      <c r="C40" s="7"/>
      <c r="D40" s="7"/>
      <c r="E40" s="7"/>
      <c r="G40" s="18"/>
    </row>
    <row r="41" spans="1:7" x14ac:dyDescent="0.25">
      <c r="A41" s="12" t="s">
        <v>126</v>
      </c>
      <c r="B41" s="7"/>
      <c r="C41" s="7"/>
      <c r="D41" s="7"/>
      <c r="E41" s="7"/>
    </row>
    <row r="42" spans="1:7" x14ac:dyDescent="0.25">
      <c r="A42" s="64" t="s">
        <v>172</v>
      </c>
      <c r="B42" s="6">
        <f>+'AUX _FINANCIACIÓN'!B9</f>
        <v>0</v>
      </c>
      <c r="C42" s="6">
        <f>+'AUX _FINANCIACIÓN'!C9</f>
        <v>0</v>
      </c>
      <c r="D42" s="6">
        <f>+'AUX _FINANCIACIÓN'!D9</f>
        <v>0</v>
      </c>
      <c r="E42" s="6">
        <f>+'AUX _FINANCIACIÓN'!E9</f>
        <v>0</v>
      </c>
    </row>
    <row r="43" spans="1:7" x14ac:dyDescent="0.25">
      <c r="A43" s="22" t="s">
        <v>70</v>
      </c>
      <c r="B43" s="8">
        <f>SUM(B44:B45)</f>
        <v>0</v>
      </c>
      <c r="C43" s="8">
        <f t="shared" ref="C43:E43" si="7">SUM(C44:C45)</f>
        <v>0</v>
      </c>
      <c r="D43" s="8">
        <f t="shared" si="7"/>
        <v>0</v>
      </c>
      <c r="E43" s="8">
        <f t="shared" si="7"/>
        <v>0</v>
      </c>
    </row>
    <row r="44" spans="1:7" x14ac:dyDescent="0.25">
      <c r="A44" s="12" t="s">
        <v>127</v>
      </c>
      <c r="B44" s="7">
        <f>+'PLAN INV Y FIN INICIAL'!E15</f>
        <v>0</v>
      </c>
      <c r="C44" s="7">
        <f>+'AUX _FINANCIACIÓN'!C49</f>
        <v>0</v>
      </c>
      <c r="D44" s="7">
        <f>+'AUX _FINANCIACIÓN'!D49</f>
        <v>0</v>
      </c>
      <c r="E44" s="7">
        <f>+'AUX _FINANCIACIÓN'!E49</f>
        <v>0</v>
      </c>
    </row>
    <row r="45" spans="1:7" x14ac:dyDescent="0.25">
      <c r="A45" s="12" t="s">
        <v>128</v>
      </c>
      <c r="B45" s="7">
        <f>+'PLAN INV Y FIN INICIAL'!E16</f>
        <v>0</v>
      </c>
      <c r="C45" s="7">
        <f>+B45</f>
        <v>0</v>
      </c>
      <c r="D45" s="7">
        <f t="shared" ref="D45:E45" si="8">+C45</f>
        <v>0</v>
      </c>
      <c r="E45" s="7">
        <f t="shared" si="8"/>
        <v>0</v>
      </c>
    </row>
    <row r="46" spans="1:7" x14ac:dyDescent="0.25">
      <c r="A46" s="22" t="s">
        <v>72</v>
      </c>
      <c r="B46" s="8">
        <f>SUM(B47:B52)</f>
        <v>0</v>
      </c>
      <c r="C46" s="8">
        <f t="shared" ref="C46:E46" si="9">SUM(C47:C52)</f>
        <v>0</v>
      </c>
      <c r="D46" s="8">
        <f t="shared" si="9"/>
        <v>0</v>
      </c>
      <c r="E46" s="8">
        <f t="shared" si="9"/>
        <v>0</v>
      </c>
    </row>
    <row r="47" spans="1:7" x14ac:dyDescent="0.25">
      <c r="A47" s="12" t="s">
        <v>130</v>
      </c>
      <c r="B47" s="7">
        <f>+'PLAN INV Y FIN INICIAL'!E19</f>
        <v>0</v>
      </c>
      <c r="C47" s="7">
        <f>+B47</f>
        <v>0</v>
      </c>
      <c r="D47" s="7">
        <f t="shared" ref="D47:E47" si="10">+C47</f>
        <v>0</v>
      </c>
      <c r="E47" s="7">
        <f t="shared" si="10"/>
        <v>0</v>
      </c>
    </row>
    <row r="48" spans="1:7" x14ac:dyDescent="0.25">
      <c r="A48" s="12" t="s">
        <v>128</v>
      </c>
      <c r="B48" s="7">
        <f>+'PLAN INV Y FIN INICIAL'!E20</f>
        <v>0</v>
      </c>
      <c r="C48" s="7">
        <f>+B48</f>
        <v>0</v>
      </c>
      <c r="D48" s="7">
        <f t="shared" ref="D48:E48" si="11">+C48</f>
        <v>0</v>
      </c>
      <c r="E48" s="7">
        <f t="shared" si="11"/>
        <v>0</v>
      </c>
    </row>
    <row r="49" spans="1:10" x14ac:dyDescent="0.25">
      <c r="A49" s="12" t="s">
        <v>131</v>
      </c>
      <c r="B49" s="7">
        <f>+'Necesidades FM'!B10</f>
        <v>0</v>
      </c>
      <c r="C49" s="7">
        <f>+'Necesidades FM'!C10+'Necesidades FM'!C11</f>
        <v>0</v>
      </c>
      <c r="D49" s="7">
        <f>+'Necesidades FM'!D10+'Necesidades FM'!D11</f>
        <v>0</v>
      </c>
      <c r="E49" s="7">
        <f>+'Necesidades FM'!E10+'Necesidades FM'!E11</f>
        <v>0</v>
      </c>
    </row>
    <row r="50" spans="1:10" x14ac:dyDescent="0.25">
      <c r="A50" s="12" t="s">
        <v>132</v>
      </c>
      <c r="B50" s="7">
        <f>+'PLAN INV Y FIN INICIAL'!E22</f>
        <v>0</v>
      </c>
      <c r="C50" s="7">
        <f>+B50</f>
        <v>0</v>
      </c>
      <c r="D50" s="7">
        <f t="shared" ref="D50:E50" si="12">+C50</f>
        <v>0</v>
      </c>
      <c r="E50" s="7">
        <f t="shared" si="12"/>
        <v>0</v>
      </c>
    </row>
    <row r="51" spans="1:10" x14ac:dyDescent="0.25">
      <c r="A51" s="21" t="s">
        <v>71</v>
      </c>
      <c r="B51" s="46">
        <f>+'Necesidades FM'!B12</f>
        <v>0</v>
      </c>
      <c r="C51" s="46">
        <f>+'Necesidades FM'!C12</f>
        <v>0</v>
      </c>
      <c r="D51" s="46">
        <f>+'Necesidades FM'!D12</f>
        <v>0</v>
      </c>
      <c r="E51" s="46">
        <f>+'Necesidades FM'!E12</f>
        <v>0</v>
      </c>
      <c r="G51" s="47"/>
    </row>
    <row r="52" spans="1:10" x14ac:dyDescent="0.25">
      <c r="A52" s="21" t="s">
        <v>298</v>
      </c>
      <c r="B52" s="46">
        <f>+'Necesidades FM'!B13</f>
        <v>0</v>
      </c>
      <c r="C52" s="46">
        <f>+'Necesidades FM'!C13</f>
        <v>0</v>
      </c>
      <c r="D52" s="46">
        <f>+'Necesidades FM'!D13</f>
        <v>0</v>
      </c>
      <c r="E52" s="46">
        <f>+'Necesidades FM'!E13</f>
        <v>0</v>
      </c>
      <c r="G52" s="47"/>
    </row>
    <row r="53" spans="1:10" ht="15.75" x14ac:dyDescent="0.25">
      <c r="A53" s="31" t="s">
        <v>73</v>
      </c>
      <c r="B53" s="32">
        <f>+B36+B43+B46</f>
        <v>0</v>
      </c>
      <c r="C53" s="32">
        <f t="shared" ref="C53:E53" si="13">+C36+C43+C46</f>
        <v>0</v>
      </c>
      <c r="D53" s="32">
        <f t="shared" si="13"/>
        <v>0</v>
      </c>
      <c r="E53" s="32">
        <f t="shared" si="13"/>
        <v>0</v>
      </c>
      <c r="G53" s="65"/>
    </row>
    <row r="54" spans="1:10" x14ac:dyDescent="0.25">
      <c r="B54" s="3">
        <f>+B53-B32</f>
        <v>0</v>
      </c>
      <c r="C54" s="3">
        <f t="shared" ref="C54:E54" si="14">+C53-C32</f>
        <v>0</v>
      </c>
      <c r="D54" s="3">
        <f t="shared" si="14"/>
        <v>0</v>
      </c>
      <c r="E54" s="3">
        <f t="shared" si="14"/>
        <v>0</v>
      </c>
      <c r="F54" s="112" t="s">
        <v>349</v>
      </c>
      <c r="G54" s="65"/>
      <c r="H54" s="65"/>
      <c r="I54" s="65"/>
      <c r="J54" s="65"/>
    </row>
    <row r="55" spans="1:10" ht="15.75" x14ac:dyDescent="0.3">
      <c r="A55" s="100" t="s">
        <v>314</v>
      </c>
      <c r="B55" s="3"/>
      <c r="C55" s="3"/>
      <c r="D55" s="3"/>
      <c r="E55" s="3"/>
      <c r="G55" s="65"/>
    </row>
    <row r="56" spans="1:10" x14ac:dyDescent="0.25">
      <c r="B56" s="3"/>
      <c r="C56" s="3"/>
      <c r="D56" s="3"/>
      <c r="E56" s="3"/>
      <c r="G56" s="47"/>
    </row>
    <row r="57" spans="1:10" x14ac:dyDescent="0.25">
      <c r="C57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B18" sqref="B18"/>
    </sheetView>
  </sheetViews>
  <sheetFormatPr baseColWidth="10" defaultRowHeight="15" x14ac:dyDescent="0.25"/>
  <cols>
    <col min="1" max="1" width="33.85546875" bestFit="1" customWidth="1"/>
    <col min="2" max="2" width="16.28515625" bestFit="1" customWidth="1"/>
    <col min="3" max="4" width="14.42578125" bestFit="1" customWidth="1"/>
    <col min="5" max="5" width="16.28515625" bestFit="1" customWidth="1"/>
    <col min="6" max="6" width="16.28515625" customWidth="1"/>
  </cols>
  <sheetData>
    <row r="1" spans="1:10" ht="18.75" x14ac:dyDescent="0.3">
      <c r="A1" s="2" t="s">
        <v>343</v>
      </c>
    </row>
    <row r="2" spans="1:10" ht="18.75" x14ac:dyDescent="0.3">
      <c r="A2" s="2"/>
    </row>
    <row r="3" spans="1:10" ht="18.75" x14ac:dyDescent="0.3">
      <c r="A3" s="15" t="s">
        <v>2</v>
      </c>
      <c r="B3" s="13">
        <v>0</v>
      </c>
      <c r="C3" s="13">
        <v>1</v>
      </c>
      <c r="D3" s="13">
        <v>2</v>
      </c>
      <c r="E3" s="13">
        <v>3</v>
      </c>
      <c r="F3" s="114" t="s">
        <v>347</v>
      </c>
    </row>
    <row r="4" spans="1:10" x14ac:dyDescent="0.25">
      <c r="A4" s="12" t="s">
        <v>212</v>
      </c>
      <c r="B4" s="19">
        <f>-(+'PLAN INV Y FIN INICIAL'!B14+'PLAN INV Y FIN INICIAL'!B6+'PLAN INV Y FIN INICIAL'!B26-'PLAN INV Y FIN INICIAL'!B30)</f>
        <v>0</v>
      </c>
      <c r="C4" s="69">
        <f>-'AUX_INV Y AMORT TEC'!C27</f>
        <v>0</v>
      </c>
      <c r="D4" s="69">
        <f>-'AUX_INV Y AMORT TEC'!D27</f>
        <v>0</v>
      </c>
      <c r="E4" s="69">
        <f>-'AUX_INV Y AMORT TEC'!E27</f>
        <v>0</v>
      </c>
      <c r="F4" s="69"/>
    </row>
    <row r="5" spans="1:10" x14ac:dyDescent="0.25">
      <c r="A5" s="12" t="s">
        <v>291</v>
      </c>
      <c r="B5" s="19"/>
      <c r="C5" s="69">
        <f>+'AUX_INV Y AMORT TEC'!C30-('AUX_INV Y AMORT TEC'!C29*PyG!$B$29)</f>
        <v>0</v>
      </c>
      <c r="D5" s="69">
        <f>+'AUX_INV Y AMORT TEC'!D30-('AUX_INV Y AMORT TEC'!D29*PyG!$B$29)</f>
        <v>0</v>
      </c>
      <c r="E5" s="69">
        <f>+'AUX_INV Y AMORT TEC'!E30-('AUX_INV Y AMORT TEC'!E29*PyG!$B$29)</f>
        <v>0</v>
      </c>
      <c r="F5" s="69"/>
      <c r="J5" s="109"/>
    </row>
    <row r="6" spans="1:10" x14ac:dyDescent="0.25">
      <c r="A6" s="12" t="s">
        <v>213</v>
      </c>
      <c r="B6" s="19">
        <f>+PyG!B11+PyG!B10-'PLAN INV Y FIN INICIAL'!B32</f>
        <v>0</v>
      </c>
      <c r="C6" s="19">
        <f>+PyG!C5+PyG!C6+PyG!C11+PyG!C10+PyG!C9</f>
        <v>0</v>
      </c>
      <c r="D6" s="19">
        <f>+PyG!D5+PyG!D6+PyG!D11+PyG!D10+PyG!D9</f>
        <v>0</v>
      </c>
      <c r="E6" s="19">
        <f>+PyG!E5+PyG!E6+PyG!E11+PyG!E10+PyG!E9</f>
        <v>0</v>
      </c>
      <c r="F6" s="19">
        <f>+E6</f>
        <v>0</v>
      </c>
    </row>
    <row r="7" spans="1:10" x14ac:dyDescent="0.25">
      <c r="A7" s="12" t="s">
        <v>214</v>
      </c>
      <c r="B7" s="7">
        <f>+B6*0.7</f>
        <v>0</v>
      </c>
      <c r="C7" s="19">
        <f>+C6*(1-PyG!$B$29)+'AUX_INV Y AMORT TEC'!C26</f>
        <v>0</v>
      </c>
      <c r="D7" s="19">
        <f>+D6*(1-PyG!$B$29)+'AUX_INV Y AMORT TEC'!D26</f>
        <v>0</v>
      </c>
      <c r="E7" s="19">
        <f>+E6*(1-PyG!$B$29)+'AUX_INV Y AMORT TEC'!E26</f>
        <v>0</v>
      </c>
      <c r="F7" s="19">
        <f>+F6*(1-PyG!$B$30)</f>
        <v>0</v>
      </c>
    </row>
    <row r="8" spans="1:10" x14ac:dyDescent="0.25">
      <c r="A8" s="12" t="s">
        <v>215</v>
      </c>
      <c r="B8" s="19">
        <f>+B7-'Necesidades FM'!B20</f>
        <v>0</v>
      </c>
      <c r="C8" s="19">
        <f>+C7-'Necesidades FM'!C20</f>
        <v>0</v>
      </c>
      <c r="D8" s="19">
        <f>+D7-'Necesidades FM'!D20</f>
        <v>0</v>
      </c>
      <c r="E8" s="19">
        <f>+E7-'Necesidades FM'!E20</f>
        <v>0</v>
      </c>
      <c r="F8" s="19">
        <f>+F7-'Necesidades FM'!E20</f>
        <v>0</v>
      </c>
    </row>
    <row r="9" spans="1:10" x14ac:dyDescent="0.25">
      <c r="A9" s="12" t="s">
        <v>216</v>
      </c>
      <c r="B9" s="12"/>
      <c r="C9" s="12"/>
      <c r="D9" s="12"/>
      <c r="E9" s="110">
        <f>-PV(B12,10,F8)</f>
        <v>0</v>
      </c>
      <c r="F9" s="115"/>
      <c r="G9" s="112" t="s">
        <v>348</v>
      </c>
    </row>
    <row r="10" spans="1:10" ht="15.75" x14ac:dyDescent="0.25">
      <c r="A10" s="31" t="s">
        <v>77</v>
      </c>
      <c r="B10" s="25">
        <f>+B4+B8+B9</f>
        <v>0</v>
      </c>
      <c r="C10" s="25">
        <f>+C4+C8+C9+C5</f>
        <v>0</v>
      </c>
      <c r="D10" s="25">
        <f>+D4+D8+D9+D5</f>
        <v>0</v>
      </c>
      <c r="E10" s="25">
        <f>+E4+E8+E9+E5</f>
        <v>0</v>
      </c>
      <c r="F10" s="113"/>
    </row>
    <row r="11" spans="1:10" x14ac:dyDescent="0.25">
      <c r="B11" s="18"/>
    </row>
    <row r="12" spans="1:10" x14ac:dyDescent="0.25">
      <c r="A12" s="52" t="s">
        <v>173</v>
      </c>
      <c r="B12" s="67"/>
    </row>
    <row r="14" spans="1:10" x14ac:dyDescent="0.25">
      <c r="A14" s="33" t="s">
        <v>94</v>
      </c>
      <c r="B14" s="40">
        <f>NPV(B12,C10:E10)</f>
        <v>0</v>
      </c>
    </row>
    <row r="16" spans="1:10" x14ac:dyDescent="0.25">
      <c r="A16" s="33" t="s">
        <v>78</v>
      </c>
      <c r="B16" s="34">
        <f>NPV(B12,C10:E10)+B10</f>
        <v>0</v>
      </c>
    </row>
    <row r="18" spans="1:6" x14ac:dyDescent="0.25">
      <c r="A18" s="33" t="s">
        <v>175</v>
      </c>
      <c r="B18" s="72">
        <f>IF(ISERROR(IRR(B10:E10,0)),0,IRR(B10:E10))</f>
        <v>0</v>
      </c>
    </row>
    <row r="20" spans="1:6" ht="15.75" x14ac:dyDescent="0.3">
      <c r="A20" s="100" t="s">
        <v>314</v>
      </c>
      <c r="B20" s="111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D13" sqref="D13"/>
    </sheetView>
  </sheetViews>
  <sheetFormatPr baseColWidth="10" defaultRowHeight="15" customHeight="1" x14ac:dyDescent="0.25"/>
  <cols>
    <col min="1" max="1" width="47.42578125" customWidth="1"/>
    <col min="2" max="2" width="16.28515625" bestFit="1" customWidth="1"/>
    <col min="3" max="3" width="14.42578125" bestFit="1" customWidth="1"/>
  </cols>
  <sheetData>
    <row r="1" spans="1:8" ht="15" customHeight="1" x14ac:dyDescent="0.3">
      <c r="A1" s="2" t="s">
        <v>81</v>
      </c>
    </row>
    <row r="3" spans="1:8" ht="15" customHeight="1" x14ac:dyDescent="0.3">
      <c r="A3" s="71" t="s">
        <v>95</v>
      </c>
      <c r="B3" s="68"/>
      <c r="C3" s="68"/>
      <c r="D3" s="68"/>
      <c r="H3" s="109"/>
    </row>
    <row r="4" spans="1:8" ht="15" customHeight="1" x14ac:dyDescent="0.25">
      <c r="A4" s="68"/>
      <c r="B4" s="68"/>
      <c r="C4" s="68"/>
      <c r="D4" s="68"/>
    </row>
    <row r="5" spans="1:8" ht="15" customHeight="1" x14ac:dyDescent="0.3">
      <c r="A5" s="71" t="s">
        <v>352</v>
      </c>
      <c r="B5" s="68"/>
      <c r="C5" s="68"/>
      <c r="D5" s="68"/>
    </row>
    <row r="6" spans="1:8" ht="15" customHeight="1" x14ac:dyDescent="0.3">
      <c r="A6" s="71"/>
      <c r="B6" s="68"/>
      <c r="C6" s="68"/>
      <c r="D6" s="68"/>
    </row>
    <row r="7" spans="1:8" ht="15" customHeight="1" x14ac:dyDescent="0.25">
      <c r="A7" s="92" t="s">
        <v>344</v>
      </c>
      <c r="B7" s="68"/>
      <c r="C7" s="68"/>
      <c r="D7" s="68"/>
    </row>
    <row r="8" spans="1:8" ht="15" customHeight="1" x14ac:dyDescent="0.25">
      <c r="A8" s="68"/>
      <c r="B8" s="90"/>
      <c r="C8" s="68"/>
      <c r="D8" s="68"/>
    </row>
    <row r="9" spans="1:8" ht="15" customHeight="1" x14ac:dyDescent="0.25">
      <c r="A9" s="68" t="s">
        <v>286</v>
      </c>
      <c r="B9" s="91">
        <f>+AUX_EXPLOT!B7</f>
        <v>0</v>
      </c>
      <c r="C9" s="68"/>
      <c r="D9" s="68"/>
    </row>
    <row r="10" spans="1:8" ht="15" customHeight="1" x14ac:dyDescent="0.25">
      <c r="A10" s="68" t="s">
        <v>287</v>
      </c>
      <c r="B10" s="91">
        <f>+IF(ISERROR(AUX_EXPLOT!C30/AUX_EXPLOT!C21),0,AUX_EXPLOT!C30/AUX_EXPLOT!C21)</f>
        <v>0</v>
      </c>
      <c r="C10" s="68"/>
      <c r="D10" s="68"/>
    </row>
    <row r="11" spans="1:8" ht="15" customHeight="1" x14ac:dyDescent="0.25">
      <c r="A11" s="68" t="s">
        <v>288</v>
      </c>
      <c r="B11" s="99"/>
      <c r="C11" s="68"/>
      <c r="D11" s="68"/>
    </row>
    <row r="12" spans="1:8" ht="15" customHeight="1" x14ac:dyDescent="0.25">
      <c r="A12" s="68" t="s">
        <v>282</v>
      </c>
      <c r="B12" s="91">
        <f>+B10+B11</f>
        <v>0</v>
      </c>
      <c r="C12" s="68"/>
      <c r="D12" s="68"/>
    </row>
    <row r="13" spans="1:8" ht="15" customHeight="1" x14ac:dyDescent="0.25">
      <c r="A13" s="68" t="s">
        <v>82</v>
      </c>
      <c r="B13" s="99">
        <f>-PyG!C11-PyG!C13-PyG!C10</f>
        <v>0</v>
      </c>
      <c r="C13" s="68"/>
      <c r="D13" s="68"/>
    </row>
    <row r="14" spans="1:8" ht="15" customHeight="1" x14ac:dyDescent="0.3">
      <c r="A14" s="15" t="s">
        <v>83</v>
      </c>
      <c r="B14" s="41" t="e">
        <f>+B13/(B9-B12)</f>
        <v>#DIV/0!</v>
      </c>
      <c r="C14" t="s">
        <v>289</v>
      </c>
    </row>
    <row r="17" spans="1:9" ht="15" customHeight="1" x14ac:dyDescent="0.3">
      <c r="A17" s="71" t="s">
        <v>353</v>
      </c>
    </row>
    <row r="19" spans="1:9" ht="15" customHeight="1" x14ac:dyDescent="0.25">
      <c r="A19" t="s">
        <v>283</v>
      </c>
      <c r="B19" s="18">
        <f>+PyG!C5</f>
        <v>0</v>
      </c>
    </row>
    <row r="20" spans="1:9" ht="15" customHeight="1" x14ac:dyDescent="0.25">
      <c r="A20" t="s">
        <v>284</v>
      </c>
      <c r="B20" s="18">
        <f>-(+PyG!C6)</f>
        <v>0</v>
      </c>
    </row>
    <row r="21" spans="1:9" ht="15" customHeight="1" x14ac:dyDescent="0.25">
      <c r="A21" t="s">
        <v>82</v>
      </c>
      <c r="B21" s="18">
        <f>-PyG!C11-PyG!C13-PyG!C10</f>
        <v>0</v>
      </c>
    </row>
    <row r="22" spans="1:9" ht="15" customHeight="1" x14ac:dyDescent="0.3">
      <c r="A22" s="15" t="s">
        <v>83</v>
      </c>
      <c r="B22" s="41">
        <f>+B20+B21</f>
        <v>0</v>
      </c>
      <c r="C22" t="s">
        <v>285</v>
      </c>
    </row>
    <row r="24" spans="1:9" ht="15" customHeight="1" x14ac:dyDescent="0.3">
      <c r="A24" s="1" t="s">
        <v>80</v>
      </c>
    </row>
    <row r="25" spans="1:9" ht="15" customHeight="1" x14ac:dyDescent="0.3">
      <c r="A25" s="1"/>
    </row>
    <row r="26" spans="1:9" ht="15" customHeight="1" x14ac:dyDescent="0.3">
      <c r="A26" s="15" t="s">
        <v>86</v>
      </c>
      <c r="B26" s="13">
        <v>1</v>
      </c>
      <c r="C26" s="13">
        <v>2</v>
      </c>
      <c r="D26" s="13">
        <v>3</v>
      </c>
      <c r="F26" s="66"/>
      <c r="G26" s="66"/>
      <c r="H26" s="66"/>
      <c r="I26" s="66"/>
    </row>
    <row r="27" spans="1:9" ht="15" customHeight="1" x14ac:dyDescent="0.25">
      <c r="A27" s="12" t="s">
        <v>84</v>
      </c>
      <c r="B27" s="35" t="e">
        <f>+PyG!C15/'Balance previsional'!C32</f>
        <v>#DIV/0!</v>
      </c>
      <c r="C27" s="35" t="e">
        <f>+PyG!D15/'Balance previsional'!D32</f>
        <v>#DIV/0!</v>
      </c>
      <c r="D27" s="35" t="e">
        <f>+PyG!E15/'Balance previsional'!E32</f>
        <v>#DIV/0!</v>
      </c>
      <c r="F27" s="66"/>
      <c r="G27" s="66"/>
      <c r="H27" s="66"/>
      <c r="I27" s="66"/>
    </row>
    <row r="28" spans="1:9" ht="15" customHeight="1" x14ac:dyDescent="0.25">
      <c r="A28" s="37" t="s">
        <v>87</v>
      </c>
      <c r="B28" s="38" t="e">
        <f>+PyG!C15/PyG!C5</f>
        <v>#DIV/0!</v>
      </c>
      <c r="C28" s="38" t="e">
        <f>+PyG!D15/PyG!D5</f>
        <v>#DIV/0!</v>
      </c>
      <c r="D28" s="38" t="e">
        <f>+PyG!E15/PyG!E5</f>
        <v>#DIV/0!</v>
      </c>
      <c r="F28" s="66"/>
      <c r="G28" s="66"/>
      <c r="H28" s="66"/>
      <c r="I28" s="66"/>
    </row>
    <row r="29" spans="1:9" ht="15" customHeight="1" x14ac:dyDescent="0.25">
      <c r="A29" s="37" t="s">
        <v>88</v>
      </c>
      <c r="B29" s="39" t="e">
        <f>+PyG!C5/'Balance previsional'!C32</f>
        <v>#DIV/0!</v>
      </c>
      <c r="C29" s="39" t="e">
        <f>+PyG!D5/'Balance previsional'!D32</f>
        <v>#DIV/0!</v>
      </c>
      <c r="D29" s="39" t="e">
        <f>+PyG!E5/'Balance previsional'!E32</f>
        <v>#DIV/0!</v>
      </c>
      <c r="F29" s="66"/>
      <c r="G29" s="66"/>
      <c r="H29" s="66"/>
      <c r="I29" s="66"/>
    </row>
    <row r="30" spans="1:9" ht="15" customHeight="1" x14ac:dyDescent="0.25">
      <c r="A30" s="12" t="s">
        <v>85</v>
      </c>
      <c r="B30" s="35" t="e">
        <f>+PyG!C19/'Balance previsional'!C37</f>
        <v>#DIV/0!</v>
      </c>
      <c r="C30" s="35" t="e">
        <f>+PyG!D19/'Balance previsional'!D37</f>
        <v>#DIV/0!</v>
      </c>
      <c r="D30" s="35" t="e">
        <f>+PyG!E19/'Balance previsional'!E37</f>
        <v>#DIV/0!</v>
      </c>
      <c r="F30" s="66"/>
      <c r="G30" s="66"/>
      <c r="H30" s="66"/>
      <c r="I30" s="66"/>
    </row>
    <row r="31" spans="1:9" ht="15" customHeight="1" x14ac:dyDescent="0.25">
      <c r="F31" s="66"/>
      <c r="G31" s="66"/>
      <c r="H31" s="66"/>
      <c r="I31" s="66"/>
    </row>
    <row r="32" spans="1:9" ht="15" customHeight="1" x14ac:dyDescent="0.3">
      <c r="A32" s="1" t="s">
        <v>89</v>
      </c>
      <c r="F32" s="66"/>
      <c r="G32" s="66"/>
      <c r="H32" s="66"/>
      <c r="I32" s="66"/>
    </row>
    <row r="33" spans="1:9" ht="15" customHeight="1" x14ac:dyDescent="0.25">
      <c r="F33" s="66"/>
      <c r="G33" s="66"/>
      <c r="H33" s="66"/>
      <c r="I33" s="66"/>
    </row>
    <row r="34" spans="1:9" ht="15" customHeight="1" x14ac:dyDescent="0.3">
      <c r="A34" s="15" t="s">
        <v>86</v>
      </c>
      <c r="B34" s="13">
        <v>1</v>
      </c>
      <c r="C34" s="13">
        <v>2</v>
      </c>
      <c r="D34" s="13">
        <v>3</v>
      </c>
      <c r="F34" s="66"/>
      <c r="G34" s="66"/>
      <c r="H34" s="66"/>
      <c r="I34" s="66"/>
    </row>
    <row r="35" spans="1:9" ht="15" customHeight="1" x14ac:dyDescent="0.25">
      <c r="A35" s="12" t="s">
        <v>90</v>
      </c>
      <c r="B35" s="46" t="e">
        <f>+'Balance previsional'!C25/'Balance previsional'!C46</f>
        <v>#DIV/0!</v>
      </c>
      <c r="C35" s="46" t="e">
        <f>+'Balance previsional'!D25/'Balance previsional'!D46</f>
        <v>#DIV/0!</v>
      </c>
      <c r="D35" s="46" t="e">
        <f>+'Balance previsional'!E25/'Balance previsional'!E46</f>
        <v>#DIV/0!</v>
      </c>
      <c r="F35" s="66"/>
      <c r="G35" s="66"/>
      <c r="H35" s="66"/>
      <c r="I35" s="66"/>
    </row>
    <row r="36" spans="1:9" ht="15" customHeight="1" x14ac:dyDescent="0.25">
      <c r="A36" s="12" t="s">
        <v>91</v>
      </c>
      <c r="B36" s="46" t="e">
        <f>+('Balance previsional'!C27+'Balance previsional'!C28+'Balance previsional'!C30+'Balance previsional'!C31)/'Balance previsional'!C46</f>
        <v>#DIV/0!</v>
      </c>
      <c r="C36" s="46" t="e">
        <f>+('Balance previsional'!D27+'Balance previsional'!D28+'Balance previsional'!D30+'Balance previsional'!D31)/'Balance previsional'!D46</f>
        <v>#DIV/0!</v>
      </c>
      <c r="D36" s="46" t="e">
        <f>+('Balance previsional'!E27+'Balance previsional'!E28+'Balance previsional'!E30+'Balance previsional'!E31)/'Balance previsional'!E46</f>
        <v>#DIV/0!</v>
      </c>
      <c r="F36" s="66"/>
      <c r="G36" s="66"/>
      <c r="H36" s="66"/>
      <c r="I36" s="66"/>
    </row>
    <row r="37" spans="1:9" ht="15" customHeight="1" x14ac:dyDescent="0.25">
      <c r="A37" s="21" t="s">
        <v>65</v>
      </c>
      <c r="B37" s="46" t="e">
        <f>+('Balance previsional'!C30+'Balance previsional'!C31)/'Balance previsional'!C46</f>
        <v>#DIV/0!</v>
      </c>
      <c r="C37" s="46" t="e">
        <f>+('Balance previsional'!D30+'Balance previsional'!D31)/'Balance previsional'!D46</f>
        <v>#DIV/0!</v>
      </c>
      <c r="D37" s="46" t="e">
        <f>+('Balance previsional'!E30+'Balance previsional'!E31)/'Balance previsional'!E46</f>
        <v>#DIV/0!</v>
      </c>
      <c r="F37" s="66"/>
      <c r="G37" s="3"/>
      <c r="H37" s="3"/>
      <c r="I37" s="3"/>
    </row>
    <row r="38" spans="1:9" ht="15" customHeight="1" x14ac:dyDescent="0.25">
      <c r="A38" s="21" t="s">
        <v>92</v>
      </c>
      <c r="B38" s="69" t="e">
        <f>+('Balance previsional'!C43+'Balance previsional'!C46)/'Balance previsional'!C53</f>
        <v>#DIV/0!</v>
      </c>
      <c r="C38" s="69" t="e">
        <f>+('Balance previsional'!D43+'Balance previsional'!D46)/'Balance previsional'!D53</f>
        <v>#DIV/0!</v>
      </c>
      <c r="D38" s="69" t="e">
        <f>+('Balance previsional'!E43+'Balance previsional'!E46)/'Balance previsional'!E53</f>
        <v>#DIV/0!</v>
      </c>
      <c r="F38" s="66"/>
      <c r="G38" s="3"/>
      <c r="H38" s="3"/>
      <c r="I38" s="3"/>
    </row>
    <row r="39" spans="1:9" ht="15" customHeight="1" x14ac:dyDescent="0.25">
      <c r="A39" s="21" t="s">
        <v>93</v>
      </c>
      <c r="B39" s="69" t="e">
        <f>+(PyG!C20-PyG!C13)/'Balance previsional'!B44</f>
        <v>#DIV/0!</v>
      </c>
      <c r="C39" s="69" t="e">
        <f>+(PyG!D20-PyG!D13)/'Balance previsional'!C44</f>
        <v>#DIV/0!</v>
      </c>
      <c r="D39" s="69" t="e">
        <f>+(PyG!E20-PyG!E13)/'Balance previsional'!D44</f>
        <v>#DIV/0!</v>
      </c>
      <c r="F39" s="66"/>
      <c r="G39" s="3"/>
      <c r="H39" s="3"/>
      <c r="I39" s="3"/>
    </row>
    <row r="40" spans="1:9" ht="15" customHeight="1" x14ac:dyDescent="0.25">
      <c r="F40" s="66"/>
      <c r="G40" s="3"/>
      <c r="H40" s="3"/>
      <c r="I40" s="3"/>
    </row>
    <row r="41" spans="1:9" ht="15" customHeight="1" x14ac:dyDescent="0.3">
      <c r="A41" s="100" t="s">
        <v>314</v>
      </c>
      <c r="F41" s="66"/>
      <c r="G41" s="3"/>
      <c r="H41" s="3"/>
      <c r="I41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B27" sqref="B27"/>
    </sheetView>
  </sheetViews>
  <sheetFormatPr baseColWidth="10" defaultRowHeight="15" x14ac:dyDescent="0.25"/>
  <cols>
    <col min="1" max="1" width="42" style="3" customWidth="1"/>
    <col min="2" max="2" width="15.5703125" style="3" bestFit="1" customWidth="1"/>
    <col min="3" max="3" width="1.42578125" style="3" customWidth="1"/>
    <col min="4" max="4" width="44.7109375" style="3" bestFit="1" customWidth="1"/>
    <col min="5" max="5" width="15.140625" style="3" bestFit="1" customWidth="1"/>
    <col min="6" max="6" width="12" style="3" bestFit="1" customWidth="1"/>
    <col min="7" max="7" width="44.7109375" style="3" bestFit="1" customWidth="1"/>
    <col min="8" max="8" width="13" style="3" bestFit="1" customWidth="1"/>
    <col min="9" max="16384" width="11.42578125" style="3"/>
  </cols>
  <sheetData>
    <row r="1" spans="1:7" ht="18.75" x14ac:dyDescent="0.3">
      <c r="A1" s="2" t="s">
        <v>0</v>
      </c>
    </row>
    <row r="4" spans="1:7" ht="18.75" x14ac:dyDescent="0.3">
      <c r="A4" s="4" t="s">
        <v>1</v>
      </c>
      <c r="B4" s="5" t="s">
        <v>13</v>
      </c>
      <c r="C4" s="9"/>
      <c r="D4" s="4" t="s">
        <v>6</v>
      </c>
      <c r="E4" s="5" t="s">
        <v>13</v>
      </c>
    </row>
    <row r="5" spans="1:7" x14ac:dyDescent="0.25">
      <c r="A5" s="6" t="s">
        <v>2</v>
      </c>
      <c r="B5" s="6" t="s">
        <v>3</v>
      </c>
      <c r="C5" s="10"/>
      <c r="D5" s="6" t="s">
        <v>2</v>
      </c>
      <c r="E5" s="6" t="s">
        <v>3</v>
      </c>
    </row>
    <row r="6" spans="1:7" x14ac:dyDescent="0.25">
      <c r="A6" s="6" t="s">
        <v>108</v>
      </c>
      <c r="B6" s="8">
        <f>SUM(B7:B13)</f>
        <v>0</v>
      </c>
      <c r="C6" s="10"/>
      <c r="D6" s="8" t="s">
        <v>9</v>
      </c>
      <c r="E6" s="8">
        <f>+E7+E12</f>
        <v>0</v>
      </c>
    </row>
    <row r="7" spans="1:7" x14ac:dyDescent="0.25">
      <c r="A7" s="7" t="s">
        <v>113</v>
      </c>
      <c r="B7" s="84"/>
      <c r="C7" s="10"/>
      <c r="D7" s="6" t="s">
        <v>124</v>
      </c>
      <c r="E7" s="6">
        <f>SUM(E8:E11)</f>
        <v>0</v>
      </c>
    </row>
    <row r="8" spans="1:7" x14ac:dyDescent="0.25">
      <c r="A8" s="7" t="s">
        <v>115</v>
      </c>
      <c r="B8" s="84"/>
      <c r="C8" s="10"/>
      <c r="D8" s="7" t="s">
        <v>7</v>
      </c>
      <c r="E8" s="50">
        <f>+B35-E14-E12-E18</f>
        <v>0</v>
      </c>
      <c r="G8" s="106"/>
    </row>
    <row r="9" spans="1:7" x14ac:dyDescent="0.25">
      <c r="A9" s="7" t="s">
        <v>116</v>
      </c>
      <c r="B9" s="84"/>
      <c r="C9" s="10"/>
      <c r="D9" s="7" t="s">
        <v>68</v>
      </c>
      <c r="E9" s="50"/>
    </row>
    <row r="10" spans="1:7" x14ac:dyDescent="0.25">
      <c r="A10" s="7" t="s">
        <v>117</v>
      </c>
      <c r="B10" s="84"/>
      <c r="C10" s="10"/>
      <c r="D10" s="7" t="s">
        <v>125</v>
      </c>
      <c r="E10" s="50"/>
    </row>
    <row r="11" spans="1:7" x14ac:dyDescent="0.25">
      <c r="A11" s="7" t="s">
        <v>109</v>
      </c>
      <c r="B11" s="84"/>
      <c r="C11" s="10"/>
      <c r="D11" s="7" t="s">
        <v>126</v>
      </c>
      <c r="E11" s="50"/>
    </row>
    <row r="12" spans="1:7" x14ac:dyDescent="0.25">
      <c r="A12" s="7" t="s">
        <v>114</v>
      </c>
      <c r="B12" s="84"/>
      <c r="C12" s="10"/>
      <c r="D12" s="6" t="s">
        <v>10</v>
      </c>
      <c r="E12" s="49"/>
    </row>
    <row r="13" spans="1:7" x14ac:dyDescent="0.25">
      <c r="A13" s="7" t="s">
        <v>118</v>
      </c>
      <c r="B13" s="84"/>
      <c r="C13" s="10"/>
      <c r="D13" s="7"/>
      <c r="E13" s="7"/>
    </row>
    <row r="14" spans="1:7" x14ac:dyDescent="0.25">
      <c r="A14" s="6" t="s">
        <v>100</v>
      </c>
      <c r="B14" s="8">
        <f>SUM(B15:B24)</f>
        <v>0</v>
      </c>
      <c r="C14" s="10"/>
      <c r="D14" s="8" t="s">
        <v>11</v>
      </c>
      <c r="E14" s="8">
        <f>+E15+E16</f>
        <v>0</v>
      </c>
    </row>
    <row r="15" spans="1:7" x14ac:dyDescent="0.25">
      <c r="A15" s="7" t="s">
        <v>101</v>
      </c>
      <c r="B15" s="50"/>
      <c r="C15" s="10"/>
      <c r="D15" s="7" t="s">
        <v>127</v>
      </c>
      <c r="E15" s="50"/>
    </row>
    <row r="16" spans="1:7" x14ac:dyDescent="0.25">
      <c r="A16" s="7" t="s">
        <v>102</v>
      </c>
      <c r="B16" s="50"/>
      <c r="C16" s="10"/>
      <c r="D16" s="7" t="s">
        <v>128</v>
      </c>
      <c r="E16" s="50"/>
    </row>
    <row r="17" spans="1:5" x14ac:dyDescent="0.25">
      <c r="A17" s="3" t="s">
        <v>110</v>
      </c>
      <c r="B17" s="50"/>
      <c r="C17" s="10"/>
      <c r="D17" s="7"/>
      <c r="E17" s="7"/>
    </row>
    <row r="18" spans="1:5" x14ac:dyDescent="0.25">
      <c r="A18" s="7" t="s">
        <v>103</v>
      </c>
      <c r="B18" s="50"/>
      <c r="C18" s="10"/>
      <c r="D18" s="8" t="s">
        <v>129</v>
      </c>
      <c r="E18" s="6">
        <f>SUM(E19:E22)</f>
        <v>0</v>
      </c>
    </row>
    <row r="19" spans="1:5" x14ac:dyDescent="0.25">
      <c r="A19" s="7" t="s">
        <v>112</v>
      </c>
      <c r="B19" s="50"/>
      <c r="C19" s="10"/>
      <c r="D19" s="7" t="s">
        <v>130</v>
      </c>
      <c r="E19" s="50"/>
    </row>
    <row r="20" spans="1:5" x14ac:dyDescent="0.25">
      <c r="A20" s="7" t="s">
        <v>104</v>
      </c>
      <c r="B20" s="50"/>
      <c r="C20" s="10"/>
      <c r="D20" s="7" t="s">
        <v>128</v>
      </c>
      <c r="E20" s="50"/>
    </row>
    <row r="21" spans="1:5" x14ac:dyDescent="0.25">
      <c r="A21" s="7" t="s">
        <v>105</v>
      </c>
      <c r="B21" s="50"/>
      <c r="C21" s="10"/>
      <c r="D21" s="7" t="s">
        <v>131</v>
      </c>
      <c r="E21" s="50"/>
    </row>
    <row r="22" spans="1:5" x14ac:dyDescent="0.25">
      <c r="A22" s="7" t="s">
        <v>106</v>
      </c>
      <c r="B22" s="50"/>
      <c r="C22" s="10"/>
      <c r="D22" s="7" t="s">
        <v>132</v>
      </c>
      <c r="E22" s="50"/>
    </row>
    <row r="23" spans="1:5" x14ac:dyDescent="0.25">
      <c r="A23" s="7" t="s">
        <v>107</v>
      </c>
      <c r="B23" s="50"/>
      <c r="C23" s="10"/>
      <c r="D23" s="7"/>
      <c r="E23" s="7"/>
    </row>
    <row r="24" spans="1:5" x14ac:dyDescent="0.25">
      <c r="A24" s="7" t="s">
        <v>111</v>
      </c>
      <c r="B24" s="50"/>
      <c r="C24" s="10"/>
      <c r="D24" s="7"/>
      <c r="E24" s="7"/>
    </row>
    <row r="25" spans="1:5" x14ac:dyDescent="0.25">
      <c r="A25" s="6" t="s">
        <v>333</v>
      </c>
      <c r="B25" s="105"/>
      <c r="C25" s="10"/>
      <c r="D25" s="7"/>
      <c r="E25" s="7"/>
    </row>
    <row r="26" spans="1:5" x14ac:dyDescent="0.25">
      <c r="A26" s="8" t="s">
        <v>8</v>
      </c>
      <c r="B26" s="8">
        <f>SUM(B27:B30)</f>
        <v>0</v>
      </c>
      <c r="C26" s="10"/>
      <c r="D26" s="7"/>
      <c r="E26" s="7"/>
    </row>
    <row r="27" spans="1:5" x14ac:dyDescent="0.25">
      <c r="A27" s="7" t="s">
        <v>4</v>
      </c>
      <c r="B27" s="50"/>
      <c r="C27" s="10"/>
      <c r="D27" s="7"/>
      <c r="E27" s="7"/>
    </row>
    <row r="28" spans="1:5" x14ac:dyDescent="0.25">
      <c r="A28" s="7" t="s">
        <v>119</v>
      </c>
      <c r="B28" s="50"/>
      <c r="C28" s="10"/>
      <c r="D28" s="7"/>
      <c r="E28" s="7"/>
    </row>
    <row r="29" spans="1:5" x14ac:dyDescent="0.25">
      <c r="A29" s="7" t="s">
        <v>120</v>
      </c>
      <c r="B29" s="50"/>
      <c r="C29" s="10"/>
      <c r="D29" s="7"/>
      <c r="E29" s="7"/>
    </row>
    <row r="30" spans="1:5" x14ac:dyDescent="0.25">
      <c r="A30" s="7" t="s">
        <v>65</v>
      </c>
      <c r="B30" s="50"/>
      <c r="C30" s="10"/>
      <c r="D30" s="7"/>
      <c r="E30" s="7"/>
    </row>
    <row r="31" spans="1:5" x14ac:dyDescent="0.25">
      <c r="A31" s="8" t="s">
        <v>121</v>
      </c>
      <c r="B31" s="8">
        <f>+B32+B33</f>
        <v>0</v>
      </c>
      <c r="C31" s="10"/>
      <c r="D31" s="7"/>
      <c r="E31" s="7"/>
    </row>
    <row r="32" spans="1:5" x14ac:dyDescent="0.25">
      <c r="A32" s="43" t="s">
        <v>122</v>
      </c>
      <c r="B32" s="50"/>
      <c r="C32" s="10"/>
      <c r="D32" s="7"/>
      <c r="E32" s="7"/>
    </row>
    <row r="33" spans="1:5" x14ac:dyDescent="0.25">
      <c r="A33" s="7" t="s">
        <v>123</v>
      </c>
      <c r="B33" s="50"/>
      <c r="C33" s="10"/>
      <c r="D33" s="7"/>
      <c r="E33" s="7"/>
    </row>
    <row r="34" spans="1:5" x14ac:dyDescent="0.25">
      <c r="A34" s="6" t="s">
        <v>210</v>
      </c>
      <c r="B34" s="8">
        <f>+IVA!$B$3*('PLAN INV Y FIN INICIAL'!B6+'PLAN INV Y FIN INICIAL'!B14+'PLAN INV Y FIN INICIAL'!B26-'PLAN INV Y FIN INICIAL'!B28-'PLAN INV Y FIN INICIAL'!B29-'PLAN INV Y FIN INICIAL'!B30+'PLAN INV Y FIN INICIAL'!B31)</f>
        <v>0</v>
      </c>
      <c r="C34" s="10"/>
      <c r="D34" s="7"/>
      <c r="E34" s="7"/>
    </row>
    <row r="35" spans="1:5" x14ac:dyDescent="0.25">
      <c r="A35" s="5" t="s">
        <v>5</v>
      </c>
      <c r="B35" s="5">
        <f>+B14+B26+B31+B6+B34+B25</f>
        <v>0</v>
      </c>
      <c r="C35" s="11"/>
      <c r="D35" s="5" t="s">
        <v>12</v>
      </c>
      <c r="E35" s="5">
        <f>+E6+E14+E18</f>
        <v>0</v>
      </c>
    </row>
    <row r="37" spans="1:5" x14ac:dyDescent="0.25">
      <c r="A37" s="93" t="s">
        <v>293</v>
      </c>
    </row>
    <row r="38" spans="1:5" x14ac:dyDescent="0.25">
      <c r="A38" s="94" t="s">
        <v>294</v>
      </c>
    </row>
    <row r="39" spans="1:5" x14ac:dyDescent="0.25">
      <c r="A39" s="94" t="s">
        <v>292</v>
      </c>
    </row>
    <row r="40" spans="1:5" x14ac:dyDescent="0.25">
      <c r="A40" s="94" t="s">
        <v>309</v>
      </c>
    </row>
    <row r="42" spans="1:5" ht="15.75" x14ac:dyDescent="0.3">
      <c r="A42" s="100" t="s">
        <v>314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42"/>
  <sheetViews>
    <sheetView workbookViewId="0"/>
  </sheetViews>
  <sheetFormatPr baseColWidth="10" defaultRowHeight="15" outlineLevelRow="1" x14ac:dyDescent="0.25"/>
  <cols>
    <col min="1" max="1" width="70.42578125" customWidth="1"/>
    <col min="2" max="3" width="19.140625" bestFit="1" customWidth="1"/>
    <col min="4" max="5" width="18" bestFit="1" customWidth="1"/>
    <col min="7" max="7" width="36.42578125" bestFit="1" customWidth="1"/>
    <col min="8" max="8" width="14.7109375" bestFit="1" customWidth="1"/>
    <col min="9" max="9" width="14.7109375" customWidth="1"/>
    <col min="11" max="11" width="12" bestFit="1" customWidth="1"/>
  </cols>
  <sheetData>
    <row r="1" spans="1:6" ht="18.75" x14ac:dyDescent="0.3">
      <c r="A1" s="2" t="s">
        <v>14</v>
      </c>
    </row>
    <row r="3" spans="1:6" ht="18.75" x14ac:dyDescent="0.3">
      <c r="A3" s="1" t="s">
        <v>219</v>
      </c>
    </row>
    <row r="4" spans="1:6" ht="18.75" x14ac:dyDescent="0.3">
      <c r="A4" s="1"/>
      <c r="D4" s="55"/>
      <c r="E4" s="55"/>
    </row>
    <row r="5" spans="1:6" ht="18.75" x14ac:dyDescent="0.3">
      <c r="A5" s="15" t="s">
        <v>133</v>
      </c>
      <c r="B5" s="44" t="s">
        <v>134</v>
      </c>
      <c r="D5" s="88"/>
      <c r="E5" s="89"/>
    </row>
    <row r="6" spans="1:6" x14ac:dyDescent="0.25">
      <c r="A6" s="7" t="s">
        <v>229</v>
      </c>
      <c r="B6" s="51"/>
      <c r="D6" s="88"/>
      <c r="E6" s="89"/>
    </row>
    <row r="7" spans="1:6" x14ac:dyDescent="0.25">
      <c r="A7" s="7" t="s">
        <v>226</v>
      </c>
      <c r="B7" s="51"/>
      <c r="D7" s="88"/>
      <c r="E7" s="89"/>
    </row>
    <row r="8" spans="1:6" x14ac:dyDescent="0.25">
      <c r="A8" s="7" t="s">
        <v>230</v>
      </c>
      <c r="B8" s="51"/>
      <c r="D8" s="88"/>
      <c r="E8" s="89"/>
      <c r="F8" s="3"/>
    </row>
    <row r="9" spans="1:6" x14ac:dyDescent="0.25">
      <c r="A9" s="7" t="s">
        <v>231</v>
      </c>
      <c r="B9" s="51"/>
      <c r="D9" s="88"/>
      <c r="E9" s="89"/>
      <c r="F9" s="3"/>
    </row>
    <row r="10" spans="1:6" x14ac:dyDescent="0.25">
      <c r="A10" s="7" t="s">
        <v>232</v>
      </c>
      <c r="B10" s="51"/>
      <c r="D10" s="88"/>
      <c r="E10" s="89"/>
      <c r="F10" s="3"/>
    </row>
    <row r="11" spans="1:6" x14ac:dyDescent="0.25">
      <c r="A11" s="7" t="s">
        <v>233</v>
      </c>
      <c r="B11" s="51"/>
      <c r="D11" s="88"/>
      <c r="E11" s="89"/>
      <c r="F11" s="3"/>
    </row>
    <row r="12" spans="1:6" x14ac:dyDescent="0.25">
      <c r="A12" s="7" t="s">
        <v>234</v>
      </c>
      <c r="B12" s="51"/>
      <c r="D12" s="88"/>
      <c r="E12" s="89"/>
      <c r="F12" s="3"/>
    </row>
    <row r="13" spans="1:6" x14ac:dyDescent="0.25">
      <c r="A13" s="7" t="s">
        <v>271</v>
      </c>
      <c r="B13" s="87">
        <v>0</v>
      </c>
      <c r="D13" s="88"/>
      <c r="E13" s="89"/>
      <c r="F13" s="3"/>
    </row>
    <row r="14" spans="1:6" x14ac:dyDescent="0.25">
      <c r="A14" s="7" t="s">
        <v>235</v>
      </c>
      <c r="B14" s="51"/>
      <c r="D14" s="88"/>
      <c r="E14" s="89"/>
      <c r="F14" s="3"/>
    </row>
    <row r="15" spans="1:6" x14ac:dyDescent="0.25">
      <c r="A15" s="7" t="s">
        <v>236</v>
      </c>
      <c r="B15" s="51"/>
      <c r="D15" s="88"/>
      <c r="E15" s="89"/>
      <c r="F15" s="3"/>
    </row>
    <row r="16" spans="1:6" x14ac:dyDescent="0.25">
      <c r="A16" s="7" t="s">
        <v>237</v>
      </c>
      <c r="B16" s="51"/>
      <c r="D16" s="88"/>
      <c r="E16" s="89"/>
      <c r="F16" s="3"/>
    </row>
    <row r="17" spans="1:7" x14ac:dyDescent="0.25">
      <c r="A17" s="7" t="s">
        <v>238</v>
      </c>
      <c r="B17" s="51"/>
      <c r="D17" s="88"/>
      <c r="E17" s="89"/>
      <c r="F17" s="3"/>
    </row>
    <row r="18" spans="1:7" x14ac:dyDescent="0.25">
      <c r="A18" s="7" t="s">
        <v>239</v>
      </c>
      <c r="B18" s="51"/>
      <c r="D18" s="88"/>
      <c r="E18" s="89"/>
      <c r="F18" s="3"/>
    </row>
    <row r="19" spans="1:7" x14ac:dyDescent="0.25">
      <c r="A19" s="7" t="s">
        <v>240</v>
      </c>
      <c r="B19" s="51"/>
      <c r="D19" s="88"/>
      <c r="E19" s="89"/>
      <c r="F19" s="3"/>
    </row>
    <row r="20" spans="1:7" x14ac:dyDescent="0.25">
      <c r="A20" s="7" t="s">
        <v>241</v>
      </c>
      <c r="B20" s="51"/>
      <c r="D20" s="88"/>
      <c r="E20" s="89"/>
      <c r="F20" s="3"/>
    </row>
    <row r="21" spans="1:7" x14ac:dyDescent="0.25">
      <c r="A21" s="7" t="s">
        <v>242</v>
      </c>
      <c r="B21" s="51"/>
      <c r="D21" s="88"/>
      <c r="E21" s="89"/>
      <c r="F21" s="3"/>
    </row>
    <row r="22" spans="1:7" x14ac:dyDescent="0.25">
      <c r="A22" s="7" t="s">
        <v>243</v>
      </c>
      <c r="B22" s="51"/>
      <c r="F22" s="3"/>
    </row>
    <row r="23" spans="1:7" x14ac:dyDescent="0.25">
      <c r="F23" s="3"/>
    </row>
    <row r="24" spans="1:7" x14ac:dyDescent="0.25">
      <c r="F24" s="3"/>
    </row>
    <row r="25" spans="1:7" ht="18.75" x14ac:dyDescent="0.3">
      <c r="A25" s="15" t="s">
        <v>17</v>
      </c>
      <c r="B25" s="4">
        <f>+B40+B78+B117+B156+B195+B234+B273+B345+B384+B423+B462+B501+B540+B579+B618+B657</f>
        <v>0</v>
      </c>
      <c r="C25" s="4">
        <f>+C40+C78+C117+C156+C195+C234+C273+C345+C384+C423+C462+C501+C540+C579+C618+C657</f>
        <v>0</v>
      </c>
      <c r="D25" s="4">
        <f>+D40+D78+D117+D156+D195+D234+D273+D345+D384+D423+D462+D501+D540+D579+D618+D657</f>
        <v>0</v>
      </c>
      <c r="E25" s="4">
        <f>+E40+E78+E117+E156+E195+E234+E273+E345+E384+E423+E462+E501+E540+E579+E618+E657</f>
        <v>0</v>
      </c>
    </row>
    <row r="26" spans="1:7" x14ac:dyDescent="0.25">
      <c r="A26" s="12" t="s">
        <v>28</v>
      </c>
      <c r="B26" s="12"/>
      <c r="C26" s="19">
        <f>+PyG!$B$29*C25</f>
        <v>0</v>
      </c>
      <c r="D26" s="19">
        <f>+PyG!$B$29*D25</f>
        <v>0</v>
      </c>
      <c r="E26" s="19">
        <f>+PyG!$B$29*E25</f>
        <v>0</v>
      </c>
    </row>
    <row r="27" spans="1:7" ht="18.75" x14ac:dyDescent="0.3">
      <c r="A27" s="15" t="s">
        <v>275</v>
      </c>
      <c r="B27" s="4">
        <f>+B35+B73+B112+B151+B190+B229+B268+B307+B340+B418+B496+B535+B574+B613+B652</f>
        <v>0</v>
      </c>
      <c r="C27" s="4">
        <f>+C35+C73+C112+C151+C190+C229+C268+C307+C340+C418+C496+C535+C574+C613+C652</f>
        <v>0</v>
      </c>
      <c r="D27" s="4">
        <f>+D35+D73+D112+D151+D190+D229+D268+D307+D340+D418+D496+D535+D574+D613+D652</f>
        <v>0</v>
      </c>
      <c r="E27" s="4">
        <f>+E35+E73+E112+E151+E190+E229+E268+E307+E340+E418+E496+E535+E574+E613+E652</f>
        <v>0</v>
      </c>
      <c r="F27" s="3"/>
    </row>
    <row r="28" spans="1:7" ht="18.75" x14ac:dyDescent="0.3">
      <c r="A28" s="15" t="s">
        <v>280</v>
      </c>
      <c r="B28" s="4">
        <f>+B42+B80+B119+B158+B197+B236+B275+B312+B347+B386+B425+B464+B503+B542+B581+B620+B659</f>
        <v>0</v>
      </c>
      <c r="C28" s="4">
        <f t="shared" ref="C28:E28" si="0">+C42+C80+C119+C158+C197+C236+C275+C312+C347+C386+C425+C464+C503+C542+C581+C620+C659</f>
        <v>0</v>
      </c>
      <c r="D28" s="4">
        <f t="shared" si="0"/>
        <v>0</v>
      </c>
      <c r="E28" s="4">
        <f t="shared" si="0"/>
        <v>0</v>
      </c>
      <c r="F28" s="3"/>
    </row>
    <row r="29" spans="1:7" ht="18.75" x14ac:dyDescent="0.3">
      <c r="A29" s="15" t="s">
        <v>276</v>
      </c>
      <c r="B29" s="4">
        <f>+B38+B76+B115+B154+B193+B232+B271+B310+B343+B421+B499+B538+B577+B616+B655</f>
        <v>0</v>
      </c>
      <c r="C29" s="4">
        <f>+C38+C76+C115+C154+C193+C232+C271+C310+C343+C421+C499+C538+C577+C616+C655</f>
        <v>0</v>
      </c>
      <c r="D29" s="4">
        <f>+D38+D76+D115+D154+D193+D232+D271+D310+D343+D421+D499+D538+D577+D616+D655</f>
        <v>0</v>
      </c>
      <c r="E29" s="4">
        <f>+E38+E76+E115+E154+E193+E232+E271+E310+E343+E421+E499+E538+E577+E616+E655</f>
        <v>0</v>
      </c>
      <c r="F29" s="3"/>
      <c r="G29" s="20"/>
    </row>
    <row r="30" spans="1:7" ht="18.75" x14ac:dyDescent="0.3">
      <c r="A30" s="15" t="s">
        <v>277</v>
      </c>
      <c r="B30" s="4">
        <f>+B37+B75+B114+B153+B192+B231+B270+B309+B342+B420+B498+B537+B576+B615+B654</f>
        <v>0</v>
      </c>
      <c r="C30" s="4">
        <f>+C37+C75+C114+C153+C192+C231+C270+C309+C342+C420+C498+C537+C576+C615+C654</f>
        <v>0</v>
      </c>
      <c r="D30" s="4">
        <f>+D37+D75+D114+D153+D192+D231+D270+D309+D342+D420+D498+D537+D576+D615+D654</f>
        <v>0</v>
      </c>
      <c r="E30" s="4">
        <f>+E37+E75+E114+E153+E192+E231+E270+E309+E342+E420+E498+E537+E576+E615+E654</f>
        <v>0</v>
      </c>
      <c r="F30" s="3"/>
      <c r="G30" s="20"/>
    </row>
    <row r="31" spans="1:7" ht="18.75" x14ac:dyDescent="0.3">
      <c r="F31" s="3"/>
      <c r="G31" s="48"/>
    </row>
    <row r="32" spans="1:7" x14ac:dyDescent="0.25">
      <c r="F32" s="3"/>
      <c r="G32" s="20"/>
    </row>
    <row r="33" spans="1:7" ht="18.75" x14ac:dyDescent="0.3">
      <c r="A33" s="45" t="str">
        <f>+A6</f>
        <v xml:space="preserve"> Desarrollo (total)</v>
      </c>
      <c r="B33" s="13">
        <v>0</v>
      </c>
      <c r="C33" s="13">
        <v>1</v>
      </c>
      <c r="D33" s="13">
        <v>2</v>
      </c>
      <c r="E33" s="13">
        <v>3</v>
      </c>
      <c r="F33" s="3"/>
      <c r="G33" s="20"/>
    </row>
    <row r="34" spans="1:7" x14ac:dyDescent="0.25">
      <c r="A34" s="12" t="s">
        <v>223</v>
      </c>
      <c r="B34" s="7">
        <f t="shared" ref="B34:E40" si="1">+B47+B60</f>
        <v>0</v>
      </c>
      <c r="C34" s="7">
        <f t="shared" si="1"/>
        <v>0</v>
      </c>
      <c r="D34" s="7">
        <f t="shared" si="1"/>
        <v>0</v>
      </c>
      <c r="E34" s="7">
        <f t="shared" si="1"/>
        <v>0</v>
      </c>
      <c r="F34" s="3"/>
      <c r="G34" s="20"/>
    </row>
    <row r="35" spans="1:7" x14ac:dyDescent="0.25">
      <c r="A35" s="12" t="s">
        <v>224</v>
      </c>
      <c r="B35" s="7">
        <f t="shared" si="1"/>
        <v>0</v>
      </c>
      <c r="C35" s="7">
        <f t="shared" si="1"/>
        <v>0</v>
      </c>
      <c r="D35" s="7">
        <f t="shared" si="1"/>
        <v>0</v>
      </c>
      <c r="E35" s="7">
        <f t="shared" si="1"/>
        <v>0</v>
      </c>
      <c r="F35" s="3"/>
    </row>
    <row r="36" spans="1:7" x14ac:dyDescent="0.25">
      <c r="A36" s="12" t="s">
        <v>220</v>
      </c>
      <c r="B36" s="7">
        <f t="shared" si="1"/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3"/>
    </row>
    <row r="37" spans="1:7" x14ac:dyDescent="0.25">
      <c r="A37" s="12" t="s">
        <v>221</v>
      </c>
      <c r="B37" s="7">
        <f t="shared" si="1"/>
        <v>0</v>
      </c>
      <c r="C37" s="7">
        <f t="shared" si="1"/>
        <v>0</v>
      </c>
      <c r="D37" s="7">
        <f t="shared" si="1"/>
        <v>0</v>
      </c>
      <c r="E37" s="7">
        <f t="shared" si="1"/>
        <v>0</v>
      </c>
      <c r="F37" s="3"/>
    </row>
    <row r="38" spans="1:7" x14ac:dyDescent="0.25">
      <c r="A38" s="12" t="s">
        <v>222</v>
      </c>
      <c r="B38" s="7">
        <f t="shared" si="1"/>
        <v>0</v>
      </c>
      <c r="C38" s="7">
        <f t="shared" si="1"/>
        <v>0</v>
      </c>
      <c r="D38" s="7">
        <f t="shared" si="1"/>
        <v>0</v>
      </c>
      <c r="E38" s="7">
        <f t="shared" si="1"/>
        <v>0</v>
      </c>
      <c r="F38" s="3"/>
    </row>
    <row r="39" spans="1:7" x14ac:dyDescent="0.25">
      <c r="A39" s="12" t="s">
        <v>225</v>
      </c>
      <c r="B39" s="7">
        <f t="shared" si="1"/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3"/>
    </row>
    <row r="40" spans="1:7" x14ac:dyDescent="0.25">
      <c r="A40" s="12" t="s">
        <v>135</v>
      </c>
      <c r="B40" s="7">
        <f t="shared" si="1"/>
        <v>0</v>
      </c>
      <c r="C40" s="7">
        <f t="shared" si="1"/>
        <v>0</v>
      </c>
      <c r="D40" s="7">
        <f t="shared" si="1"/>
        <v>0</v>
      </c>
      <c r="E40" s="7">
        <f t="shared" si="1"/>
        <v>0</v>
      </c>
      <c r="F40" s="3"/>
    </row>
    <row r="41" spans="1:7" x14ac:dyDescent="0.25">
      <c r="A41" s="12" t="s">
        <v>15</v>
      </c>
      <c r="B41" s="7">
        <f>+B54+B67</f>
        <v>0</v>
      </c>
      <c r="C41" s="7">
        <f t="shared" ref="C41:E42" si="2">+C54+C67</f>
        <v>0</v>
      </c>
      <c r="D41" s="7">
        <f t="shared" si="2"/>
        <v>0</v>
      </c>
      <c r="E41" s="7">
        <f t="shared" si="2"/>
        <v>0</v>
      </c>
      <c r="F41" s="3"/>
    </row>
    <row r="42" spans="1:7" x14ac:dyDescent="0.25">
      <c r="A42" s="12" t="s">
        <v>279</v>
      </c>
      <c r="B42" s="7">
        <f>+B55+B68</f>
        <v>0</v>
      </c>
      <c r="C42" s="7">
        <f t="shared" si="2"/>
        <v>0</v>
      </c>
      <c r="D42" s="7">
        <f t="shared" si="2"/>
        <v>0</v>
      </c>
      <c r="E42" s="7">
        <f t="shared" si="2"/>
        <v>0</v>
      </c>
      <c r="F42" s="3"/>
    </row>
    <row r="43" spans="1:7" x14ac:dyDescent="0.25">
      <c r="A43" s="12" t="s">
        <v>16</v>
      </c>
      <c r="B43" s="7">
        <f t="shared" ref="B43:E43" si="3">+B56+B68</f>
        <v>0</v>
      </c>
      <c r="C43" s="7">
        <f t="shared" si="3"/>
        <v>0</v>
      </c>
      <c r="D43" s="7">
        <f t="shared" si="3"/>
        <v>0</v>
      </c>
      <c r="E43" s="7">
        <f t="shared" si="3"/>
        <v>0</v>
      </c>
      <c r="F43" s="3"/>
    </row>
    <row r="44" spans="1:7" x14ac:dyDescent="0.25">
      <c r="A44" s="47"/>
      <c r="B44" s="65"/>
      <c r="C44" s="65"/>
      <c r="D44" s="65"/>
      <c r="E44" s="65"/>
      <c r="F44" s="3"/>
    </row>
    <row r="45" spans="1:7" ht="18.75" x14ac:dyDescent="0.3">
      <c r="A45" s="60" t="s">
        <v>217</v>
      </c>
      <c r="F45" s="3"/>
    </row>
    <row r="46" spans="1:7" ht="18.75" x14ac:dyDescent="0.3">
      <c r="A46" s="15" t="s">
        <v>2</v>
      </c>
      <c r="B46" s="13">
        <v>0</v>
      </c>
      <c r="C46" s="13">
        <v>1</v>
      </c>
      <c r="D46" s="13">
        <v>2</v>
      </c>
      <c r="E46" s="13">
        <v>3</v>
      </c>
      <c r="F46" s="3"/>
    </row>
    <row r="47" spans="1:7" x14ac:dyDescent="0.25">
      <c r="A47" s="12" t="s">
        <v>223</v>
      </c>
      <c r="B47" s="86">
        <f>+'PLAN INV Y FIN INICIAL'!B7</f>
        <v>0</v>
      </c>
      <c r="C47" s="7">
        <f>+B52</f>
        <v>0</v>
      </c>
      <c r="D47" s="7">
        <f t="shared" ref="D47:E47" si="4">+C52</f>
        <v>0</v>
      </c>
      <c r="E47" s="7">
        <f t="shared" si="4"/>
        <v>0</v>
      </c>
      <c r="F47" s="3"/>
    </row>
    <row r="48" spans="1:7" hidden="1" outlineLevel="1" x14ac:dyDescent="0.25">
      <c r="A48" s="12" t="s">
        <v>342</v>
      </c>
      <c r="B48" s="86"/>
      <c r="C48" s="85"/>
      <c r="D48" s="85"/>
      <c r="E48" s="85"/>
      <c r="F48" s="3"/>
    </row>
    <row r="49" spans="1:6" hidden="1" outlineLevel="1" x14ac:dyDescent="0.25">
      <c r="A49" s="12" t="s">
        <v>220</v>
      </c>
      <c r="B49" s="7"/>
      <c r="C49" s="85"/>
      <c r="D49" s="85"/>
      <c r="E49" s="85"/>
      <c r="F49" s="3"/>
    </row>
    <row r="50" spans="1:6" hidden="1" outlineLevel="1" x14ac:dyDescent="0.25">
      <c r="A50" s="12" t="s">
        <v>221</v>
      </c>
      <c r="B50" s="7"/>
      <c r="C50" s="85"/>
      <c r="D50" s="85"/>
      <c r="E50" s="85"/>
      <c r="F50" s="3"/>
    </row>
    <row r="51" spans="1:6" hidden="1" outlineLevel="1" x14ac:dyDescent="0.25">
      <c r="A51" s="12" t="s">
        <v>222</v>
      </c>
      <c r="B51" s="7"/>
      <c r="C51" s="7">
        <f>IF(C49&gt;0,+C50-C49+C53,0)</f>
        <v>0</v>
      </c>
      <c r="D51" s="7">
        <f t="shared" ref="D51" si="5">IF(D49&gt;0,+D50-D49+D53,0)</f>
        <v>0</v>
      </c>
      <c r="E51" s="7">
        <f t="shared" ref="E51" si="6">IF(E49&gt;0,+E50-E49+E53,0)</f>
        <v>0</v>
      </c>
      <c r="F51" s="3"/>
    </row>
    <row r="52" spans="1:6" hidden="1" outlineLevel="1" x14ac:dyDescent="0.25">
      <c r="A52" s="12" t="s">
        <v>225</v>
      </c>
      <c r="B52" s="7">
        <f>+B47</f>
        <v>0</v>
      </c>
      <c r="C52" s="7">
        <f>IF(C49&gt;0, 0,+B52+C48-C49)</f>
        <v>0</v>
      </c>
      <c r="D52" s="7">
        <f t="shared" ref="D52:E52" si="7">IF(D49&gt;0, 0,+C52+D48-D49)</f>
        <v>0</v>
      </c>
      <c r="E52" s="7">
        <f t="shared" si="7"/>
        <v>0</v>
      </c>
      <c r="F52" s="3"/>
    </row>
    <row r="53" spans="1:6" hidden="1" outlineLevel="1" x14ac:dyDescent="0.25">
      <c r="A53" s="12" t="s">
        <v>135</v>
      </c>
      <c r="B53" s="7"/>
      <c r="C53" s="7">
        <f>IF(C47&gt;0,IF($B$6*C47&gt;B56,B56,$B$6*C47),0)</f>
        <v>0</v>
      </c>
      <c r="D53" s="7">
        <f>IF(D47&gt;0,IF($B$6*D47&gt;C56,C56,$B$6*D47),0)</f>
        <v>0</v>
      </c>
      <c r="E53" s="7">
        <f>IF(E47&gt;0,IF($B$6*E47&gt;D56,D56,$B$6*E47),0)</f>
        <v>0</v>
      </c>
      <c r="F53" s="3"/>
    </row>
    <row r="54" spans="1:6" hidden="1" outlineLevel="1" x14ac:dyDescent="0.25">
      <c r="A54" s="12" t="s">
        <v>15</v>
      </c>
      <c r="B54" s="7"/>
      <c r="C54" s="7">
        <f>IF(C52&gt;0,+B54+C53,0)</f>
        <v>0</v>
      </c>
      <c r="D54" s="7">
        <f>IF(D52&gt;0,+C54+D53,0)</f>
        <v>0</v>
      </c>
      <c r="E54" s="7">
        <f>IF(E52&gt;0,+D54+E53,0)</f>
        <v>0</v>
      </c>
      <c r="F54" s="3"/>
    </row>
    <row r="55" spans="1:6" hidden="1" outlineLevel="1" x14ac:dyDescent="0.25">
      <c r="A55" s="12" t="s">
        <v>279</v>
      </c>
      <c r="B55" s="7">
        <f>IF(B49&gt;0,B49-B53,0)</f>
        <v>0</v>
      </c>
      <c r="C55" s="7">
        <f>IF(C49&gt;0,C49-C53,0)</f>
        <v>0</v>
      </c>
      <c r="D55" s="7">
        <f t="shared" ref="D55:E55" si="8">IF(D49&gt;0,D49-D53,0)</f>
        <v>0</v>
      </c>
      <c r="E55" s="7">
        <f t="shared" si="8"/>
        <v>0</v>
      </c>
      <c r="F55" s="3"/>
    </row>
    <row r="56" spans="1:6" hidden="1" outlineLevel="1" x14ac:dyDescent="0.25">
      <c r="A56" s="12" t="s">
        <v>16</v>
      </c>
      <c r="B56" s="7">
        <f>+B47-B54</f>
        <v>0</v>
      </c>
      <c r="C56" s="7">
        <f>IF(C49&gt;0,0,+C52-C54)</f>
        <v>0</v>
      </c>
      <c r="D56" s="7">
        <f>IF(D49&gt;0,0,+D52-D54)</f>
        <v>0</v>
      </c>
      <c r="E56" s="7">
        <f>IF(E49&gt;0,0,+E52-E54)</f>
        <v>0</v>
      </c>
      <c r="F56" s="3"/>
    </row>
    <row r="57" spans="1:6" hidden="1" outlineLevel="1" x14ac:dyDescent="0.25">
      <c r="A57" s="47"/>
      <c r="B57" s="65"/>
      <c r="C57" s="65"/>
      <c r="D57" s="65"/>
      <c r="E57" s="65"/>
      <c r="F57" s="3"/>
    </row>
    <row r="58" spans="1:6" ht="18.75" hidden="1" outlineLevel="1" x14ac:dyDescent="0.3">
      <c r="A58" s="60" t="s">
        <v>218</v>
      </c>
      <c r="F58" s="3"/>
    </row>
    <row r="59" spans="1:6" ht="18.75" collapsed="1" x14ac:dyDescent="0.3">
      <c r="A59" s="15" t="s">
        <v>2</v>
      </c>
      <c r="B59" s="13">
        <v>0</v>
      </c>
      <c r="C59" s="13">
        <v>1</v>
      </c>
      <c r="D59" s="13">
        <v>2</v>
      </c>
      <c r="E59" s="13">
        <v>3</v>
      </c>
      <c r="F59" s="3"/>
    </row>
    <row r="60" spans="1:6" x14ac:dyDescent="0.25">
      <c r="A60" s="12" t="s">
        <v>223</v>
      </c>
      <c r="B60" s="86"/>
      <c r="C60" s="7">
        <f>+B65</f>
        <v>0</v>
      </c>
      <c r="D60" s="7">
        <f t="shared" ref="D60:E60" si="9">+C65</f>
        <v>0</v>
      </c>
      <c r="E60" s="7">
        <f t="shared" si="9"/>
        <v>0</v>
      </c>
      <c r="F60" s="3"/>
    </row>
    <row r="61" spans="1:6" hidden="1" outlineLevel="1" x14ac:dyDescent="0.25">
      <c r="A61" s="12" t="s">
        <v>224</v>
      </c>
      <c r="B61" s="86"/>
      <c r="C61" s="85"/>
      <c r="D61" s="85"/>
      <c r="E61" s="85"/>
      <c r="F61" s="3"/>
    </row>
    <row r="62" spans="1:6" hidden="1" outlineLevel="1" x14ac:dyDescent="0.25">
      <c r="A62" s="12" t="s">
        <v>220</v>
      </c>
      <c r="B62" s="7"/>
      <c r="C62" s="85"/>
      <c r="D62" s="85"/>
      <c r="E62" s="85"/>
      <c r="F62" s="3"/>
    </row>
    <row r="63" spans="1:6" hidden="1" outlineLevel="1" x14ac:dyDescent="0.25">
      <c r="A63" s="12" t="s">
        <v>221</v>
      </c>
      <c r="B63" s="7"/>
      <c r="C63" s="85"/>
      <c r="D63" s="85"/>
      <c r="E63" s="85"/>
      <c r="F63" s="3"/>
    </row>
    <row r="64" spans="1:6" hidden="1" outlineLevel="1" x14ac:dyDescent="0.25">
      <c r="A64" s="12" t="s">
        <v>222</v>
      </c>
      <c r="B64" s="7"/>
      <c r="C64" s="7">
        <f>IF(C62&gt;0,+C63-C62+C66,0)</f>
        <v>0</v>
      </c>
      <c r="D64" s="7">
        <f t="shared" ref="D64" si="10">IF(D62&gt;0,+D63-D62+D66,0)</f>
        <v>0</v>
      </c>
      <c r="E64" s="7">
        <f t="shared" ref="E64" si="11">IF(E62&gt;0,+E63-E62+E66,0)</f>
        <v>0</v>
      </c>
      <c r="F64" s="3"/>
    </row>
    <row r="65" spans="1:6" hidden="1" outlineLevel="1" x14ac:dyDescent="0.25">
      <c r="A65" s="12" t="s">
        <v>225</v>
      </c>
      <c r="B65" s="7">
        <f>+B60</f>
        <v>0</v>
      </c>
      <c r="C65" s="7">
        <f>IF(C62&gt;0, 0,+B65+C61-C62)</f>
        <v>0</v>
      </c>
      <c r="D65" s="7">
        <f t="shared" ref="D65:E65" si="12">IF(D62&gt;0, 0,+C65+D61-D62)</f>
        <v>0</v>
      </c>
      <c r="E65" s="7">
        <f t="shared" si="12"/>
        <v>0</v>
      </c>
      <c r="F65" s="3"/>
    </row>
    <row r="66" spans="1:6" hidden="1" outlineLevel="1" x14ac:dyDescent="0.25">
      <c r="A66" s="12" t="s">
        <v>135</v>
      </c>
      <c r="B66" s="7"/>
      <c r="C66" s="7">
        <f>IF(C60&gt;0,IF($B$6*C60&gt;B68,B68,$B$6*C60),0)</f>
        <v>0</v>
      </c>
      <c r="D66" s="7">
        <f>IF(D60&gt;0,IF($B$6*D60&gt;C68,C68,$B$6*D60),0)</f>
        <v>0</v>
      </c>
      <c r="E66" s="7">
        <f>IF(E60&gt;0,IF($B$6*E60&gt;D68,D68,$B$6*E60),0)</f>
        <v>0</v>
      </c>
      <c r="F66" s="3"/>
    </row>
    <row r="67" spans="1:6" hidden="1" outlineLevel="1" x14ac:dyDescent="0.25">
      <c r="A67" s="12" t="s">
        <v>15</v>
      </c>
      <c r="B67" s="7"/>
      <c r="C67" s="7">
        <f>IF(C65&gt;0,+B67+C66,0)</f>
        <v>0</v>
      </c>
      <c r="D67" s="7">
        <f>IF(D65&gt;0,+C67+D66,0)</f>
        <v>0</v>
      </c>
      <c r="E67" s="7">
        <f>IF(E65&gt;0,+D67+E66,0)</f>
        <v>0</v>
      </c>
      <c r="F67" s="3"/>
    </row>
    <row r="68" spans="1:6" hidden="1" outlineLevel="1" x14ac:dyDescent="0.25">
      <c r="A68" s="12" t="s">
        <v>16</v>
      </c>
      <c r="B68" s="7">
        <f>+B60-B67</f>
        <v>0</v>
      </c>
      <c r="C68" s="7">
        <f>IF(C62&gt;0,0,+C65-C67)</f>
        <v>0</v>
      </c>
      <c r="D68" s="7">
        <f>IF(D62&gt;0,0,+D65-D67)</f>
        <v>0</v>
      </c>
      <c r="E68" s="7">
        <f>IF(E62&gt;0,0,+E65-E67)</f>
        <v>0</v>
      </c>
      <c r="F68" s="3"/>
    </row>
    <row r="69" spans="1:6" hidden="1" outlineLevel="1" x14ac:dyDescent="0.25">
      <c r="F69" s="3"/>
    </row>
    <row r="70" spans="1:6" hidden="1" outlineLevel="1" x14ac:dyDescent="0.25">
      <c r="F70" s="3"/>
    </row>
    <row r="71" spans="1:6" ht="18.75" collapsed="1" x14ac:dyDescent="0.3">
      <c r="A71" s="45" t="str">
        <f>+A7</f>
        <v>Concesiones (total)</v>
      </c>
      <c r="B71" s="13">
        <v>0</v>
      </c>
      <c r="C71" s="13">
        <v>1</v>
      </c>
      <c r="D71" s="13">
        <v>2</v>
      </c>
      <c r="E71" s="13">
        <v>3</v>
      </c>
      <c r="F71" s="3"/>
    </row>
    <row r="72" spans="1:6" x14ac:dyDescent="0.25">
      <c r="A72" s="12" t="s">
        <v>223</v>
      </c>
      <c r="B72" s="7">
        <f>+B85+B98</f>
        <v>0</v>
      </c>
      <c r="C72" s="7">
        <f t="shared" ref="C72:E72" si="13">+C85+C98</f>
        <v>0</v>
      </c>
      <c r="D72" s="7">
        <f t="shared" si="13"/>
        <v>0</v>
      </c>
      <c r="E72" s="7">
        <f t="shared" si="13"/>
        <v>0</v>
      </c>
      <c r="F72" s="3"/>
    </row>
    <row r="73" spans="1:6" x14ac:dyDescent="0.25">
      <c r="A73" s="12" t="s">
        <v>224</v>
      </c>
      <c r="B73" s="7">
        <f t="shared" ref="B73:E73" si="14">+B86+B99</f>
        <v>0</v>
      </c>
      <c r="C73" s="7">
        <f t="shared" si="14"/>
        <v>0</v>
      </c>
      <c r="D73" s="7">
        <f t="shared" si="14"/>
        <v>0</v>
      </c>
      <c r="E73" s="7">
        <f t="shared" si="14"/>
        <v>0</v>
      </c>
      <c r="F73" s="3"/>
    </row>
    <row r="74" spans="1:6" x14ac:dyDescent="0.25">
      <c r="A74" s="12" t="s">
        <v>220</v>
      </c>
      <c r="B74" s="7">
        <f t="shared" ref="B74:E74" si="15">+B87+B100</f>
        <v>0</v>
      </c>
      <c r="C74" s="7">
        <f t="shared" si="15"/>
        <v>0</v>
      </c>
      <c r="D74" s="7">
        <f t="shared" si="15"/>
        <v>0</v>
      </c>
      <c r="E74" s="7">
        <f t="shared" si="15"/>
        <v>0</v>
      </c>
      <c r="F74" s="3"/>
    </row>
    <row r="75" spans="1:6" x14ac:dyDescent="0.25">
      <c r="A75" s="12" t="s">
        <v>221</v>
      </c>
      <c r="B75" s="7">
        <f t="shared" ref="B75:E75" si="16">+B88+B101</f>
        <v>0</v>
      </c>
      <c r="C75" s="7">
        <f t="shared" si="16"/>
        <v>0</v>
      </c>
      <c r="D75" s="7">
        <f t="shared" si="16"/>
        <v>0</v>
      </c>
      <c r="E75" s="7">
        <f t="shared" si="16"/>
        <v>0</v>
      </c>
      <c r="F75" s="3"/>
    </row>
    <row r="76" spans="1:6" x14ac:dyDescent="0.25">
      <c r="A76" s="12" t="s">
        <v>222</v>
      </c>
      <c r="B76" s="7">
        <f t="shared" ref="B76:E76" si="17">+B89+B102</f>
        <v>0</v>
      </c>
      <c r="C76" s="7">
        <f t="shared" si="17"/>
        <v>0</v>
      </c>
      <c r="D76" s="7">
        <f t="shared" si="17"/>
        <v>0</v>
      </c>
      <c r="E76" s="7">
        <f t="shared" si="17"/>
        <v>0</v>
      </c>
      <c r="F76" s="3"/>
    </row>
    <row r="77" spans="1:6" x14ac:dyDescent="0.25">
      <c r="A77" s="12" t="s">
        <v>225</v>
      </c>
      <c r="B77" s="7">
        <f t="shared" ref="B77:E77" si="18">+B90+B103</f>
        <v>0</v>
      </c>
      <c r="C77" s="7">
        <f t="shared" si="18"/>
        <v>0</v>
      </c>
      <c r="D77" s="7">
        <f t="shared" si="18"/>
        <v>0</v>
      </c>
      <c r="E77" s="7">
        <f t="shared" si="18"/>
        <v>0</v>
      </c>
      <c r="F77" s="3"/>
    </row>
    <row r="78" spans="1:6" x14ac:dyDescent="0.25">
      <c r="A78" s="12" t="s">
        <v>135</v>
      </c>
      <c r="B78" s="7">
        <f t="shared" ref="B78:E78" si="19">+B91+B104</f>
        <v>0</v>
      </c>
      <c r="C78" s="7">
        <f t="shared" si="19"/>
        <v>0</v>
      </c>
      <c r="D78" s="7">
        <f t="shared" si="19"/>
        <v>0</v>
      </c>
      <c r="E78" s="7">
        <f t="shared" si="19"/>
        <v>0</v>
      </c>
      <c r="F78" s="3"/>
    </row>
    <row r="79" spans="1:6" x14ac:dyDescent="0.25">
      <c r="A79" s="12" t="s">
        <v>15</v>
      </c>
      <c r="B79" s="7">
        <f t="shared" ref="B79:B80" si="20">+B92+B105</f>
        <v>0</v>
      </c>
      <c r="C79" s="7">
        <f t="shared" ref="C79:E79" si="21">+C92+C105</f>
        <v>0</v>
      </c>
      <c r="D79" s="7">
        <f t="shared" si="21"/>
        <v>0</v>
      </c>
      <c r="E79" s="7">
        <f t="shared" si="21"/>
        <v>0</v>
      </c>
      <c r="F79" s="3"/>
    </row>
    <row r="80" spans="1:6" x14ac:dyDescent="0.25">
      <c r="A80" s="12" t="s">
        <v>279</v>
      </c>
      <c r="B80" s="7">
        <f t="shared" si="20"/>
        <v>0</v>
      </c>
      <c r="C80" s="7">
        <f t="shared" ref="C80:E80" si="22">+C93+C106</f>
        <v>0</v>
      </c>
      <c r="D80" s="7">
        <f t="shared" si="22"/>
        <v>0</v>
      </c>
      <c r="E80" s="7">
        <f t="shared" si="22"/>
        <v>0</v>
      </c>
      <c r="F80" s="3"/>
    </row>
    <row r="81" spans="1:6" x14ac:dyDescent="0.25">
      <c r="A81" s="12" t="s">
        <v>16</v>
      </c>
      <c r="B81" s="7">
        <f t="shared" ref="B81:E81" si="23">+B94+B107</f>
        <v>0</v>
      </c>
      <c r="C81" s="7">
        <f t="shared" si="23"/>
        <v>0</v>
      </c>
      <c r="D81" s="7">
        <f t="shared" si="23"/>
        <v>0</v>
      </c>
      <c r="E81" s="7">
        <f t="shared" si="23"/>
        <v>0</v>
      </c>
      <c r="F81" s="3"/>
    </row>
    <row r="82" spans="1:6" x14ac:dyDescent="0.25">
      <c r="A82" s="47"/>
      <c r="B82" s="65"/>
      <c r="C82" s="65"/>
      <c r="D82" s="65"/>
      <c r="E82" s="65"/>
      <c r="F82" s="3"/>
    </row>
    <row r="83" spans="1:6" ht="18.75" x14ac:dyDescent="0.3">
      <c r="A83" s="60" t="s">
        <v>227</v>
      </c>
      <c r="F83" s="3"/>
    </row>
    <row r="84" spans="1:6" ht="18.75" x14ac:dyDescent="0.3">
      <c r="A84" s="15" t="s">
        <v>2</v>
      </c>
      <c r="B84" s="13">
        <v>0</v>
      </c>
      <c r="C84" s="13">
        <v>1</v>
      </c>
      <c r="D84" s="13">
        <v>2</v>
      </c>
      <c r="E84" s="13">
        <v>3</v>
      </c>
      <c r="F84" s="3"/>
    </row>
    <row r="85" spans="1:6" x14ac:dyDescent="0.25">
      <c r="A85" s="12" t="s">
        <v>223</v>
      </c>
      <c r="B85" s="86">
        <f>+'PLAN INV Y FIN INICIAL'!B8</f>
        <v>0</v>
      </c>
      <c r="C85" s="7">
        <f>+B90</f>
        <v>0</v>
      </c>
      <c r="D85" s="7">
        <f t="shared" ref="D85" si="24">+C90</f>
        <v>0</v>
      </c>
      <c r="E85" s="7">
        <f t="shared" ref="E85" si="25">+D90</f>
        <v>0</v>
      </c>
      <c r="F85" s="3"/>
    </row>
    <row r="86" spans="1:6" hidden="1" outlineLevel="1" x14ac:dyDescent="0.25">
      <c r="A86" s="12" t="s">
        <v>224</v>
      </c>
      <c r="B86" s="86"/>
      <c r="C86" s="85"/>
      <c r="D86" s="85"/>
      <c r="E86" s="85"/>
      <c r="F86" s="3"/>
    </row>
    <row r="87" spans="1:6" hidden="1" outlineLevel="1" x14ac:dyDescent="0.25">
      <c r="A87" s="12" t="s">
        <v>220</v>
      </c>
      <c r="B87" s="7"/>
      <c r="C87" s="85"/>
      <c r="D87" s="85"/>
      <c r="E87" s="85"/>
      <c r="F87" s="3"/>
    </row>
    <row r="88" spans="1:6" hidden="1" outlineLevel="1" x14ac:dyDescent="0.25">
      <c r="A88" s="12" t="s">
        <v>221</v>
      </c>
      <c r="B88" s="7"/>
      <c r="C88" s="85"/>
      <c r="D88" s="85"/>
      <c r="E88" s="85"/>
      <c r="F88" s="3"/>
    </row>
    <row r="89" spans="1:6" hidden="1" outlineLevel="1" x14ac:dyDescent="0.25">
      <c r="A89" s="12" t="s">
        <v>222</v>
      </c>
      <c r="B89" s="7"/>
      <c r="C89" s="7">
        <f>IF(C87&gt;0,+C88-C87+C91,0)</f>
        <v>0</v>
      </c>
      <c r="D89" s="7">
        <f t="shared" ref="D89" si="26">IF(D87&gt;0,+D88-D87+D91,0)</f>
        <v>0</v>
      </c>
      <c r="E89" s="7">
        <f t="shared" ref="E89" si="27">IF(E87&gt;0,+E88-E87+E91,0)</f>
        <v>0</v>
      </c>
      <c r="F89" s="3"/>
    </row>
    <row r="90" spans="1:6" hidden="1" outlineLevel="1" x14ac:dyDescent="0.25">
      <c r="A90" s="12" t="s">
        <v>225</v>
      </c>
      <c r="B90" s="7">
        <f>+B85</f>
        <v>0</v>
      </c>
      <c r="C90" s="7">
        <f>IF(C87&gt;0, 0,+B90+C86-C87)</f>
        <v>0</v>
      </c>
      <c r="D90" s="7">
        <f t="shared" ref="D90:E90" si="28">IF(D87&gt;0, 0,+C90+D86-D87)</f>
        <v>0</v>
      </c>
      <c r="E90" s="7">
        <f t="shared" si="28"/>
        <v>0</v>
      </c>
      <c r="F90" s="3"/>
    </row>
    <row r="91" spans="1:6" hidden="1" outlineLevel="1" x14ac:dyDescent="0.25">
      <c r="A91" s="12" t="s">
        <v>135</v>
      </c>
      <c r="B91" s="7"/>
      <c r="C91" s="7">
        <f>IF(C85&gt;0,IF($B$7*C85&gt;B94,B94,$B$7*C85),0)</f>
        <v>0</v>
      </c>
      <c r="D91" s="7">
        <f>IF(D85&gt;0,IF($B$7*D85&gt;C94,C94,$B$7*D85),0)</f>
        <v>0</v>
      </c>
      <c r="E91" s="7">
        <f>IF(E85&gt;0,IF($B$7*E85&gt;D94,D94,$B$7*E85),0)</f>
        <v>0</v>
      </c>
      <c r="F91" s="3"/>
    </row>
    <row r="92" spans="1:6" hidden="1" outlineLevel="1" x14ac:dyDescent="0.25">
      <c r="A92" s="12" t="s">
        <v>15</v>
      </c>
      <c r="B92" s="7"/>
      <c r="C92" s="7">
        <f>IF(C90&gt;0,+B92+C91,0)</f>
        <v>0</v>
      </c>
      <c r="D92" s="7">
        <f>IF(D90&gt;0,+C92+D91,0)</f>
        <v>0</v>
      </c>
      <c r="E92" s="7">
        <f>IF(E90&gt;0,+D92+E91,0)</f>
        <v>0</v>
      </c>
      <c r="F92" s="3"/>
    </row>
    <row r="93" spans="1:6" hidden="1" outlineLevel="1" x14ac:dyDescent="0.25">
      <c r="A93" s="12" t="s">
        <v>279</v>
      </c>
      <c r="B93" s="7">
        <f>IF(B87&gt;0,B87-B91,0)</f>
        <v>0</v>
      </c>
      <c r="C93" s="7">
        <f>IF(C87&gt;0,C87-C91,0)</f>
        <v>0</v>
      </c>
      <c r="D93" s="7">
        <f t="shared" ref="D93:E93" si="29">IF(D87&gt;0,D87-D91,0)</f>
        <v>0</v>
      </c>
      <c r="E93" s="7">
        <f t="shared" si="29"/>
        <v>0</v>
      </c>
      <c r="F93" s="3"/>
    </row>
    <row r="94" spans="1:6" hidden="1" outlineLevel="1" x14ac:dyDescent="0.25">
      <c r="A94" s="12" t="s">
        <v>16</v>
      </c>
      <c r="B94" s="7">
        <f>+B85-B92</f>
        <v>0</v>
      </c>
      <c r="C94" s="7">
        <f>IF(C87&gt;0,0,+C90-C92)</f>
        <v>0</v>
      </c>
      <c r="D94" s="7">
        <f>IF(D87&gt;0,0,+D90-D92)</f>
        <v>0</v>
      </c>
      <c r="E94" s="7">
        <f>IF(E87&gt;0,0,+E90-E92)</f>
        <v>0</v>
      </c>
      <c r="F94" s="3"/>
    </row>
    <row r="95" spans="1:6" hidden="1" outlineLevel="1" x14ac:dyDescent="0.25">
      <c r="A95" s="47"/>
      <c r="B95" s="65"/>
      <c r="C95" s="65"/>
      <c r="D95" s="65"/>
      <c r="E95" s="65"/>
      <c r="F95" s="3"/>
    </row>
    <row r="96" spans="1:6" ht="18.75" hidden="1" outlineLevel="1" x14ac:dyDescent="0.3">
      <c r="A96" s="60" t="s">
        <v>228</v>
      </c>
      <c r="F96" s="3"/>
    </row>
    <row r="97" spans="1:6" ht="18.75" collapsed="1" x14ac:dyDescent="0.3">
      <c r="A97" s="15" t="s">
        <v>2</v>
      </c>
      <c r="B97" s="13">
        <v>0</v>
      </c>
      <c r="C97" s="13">
        <v>1</v>
      </c>
      <c r="D97" s="13">
        <v>2</v>
      </c>
      <c r="E97" s="13">
        <v>3</v>
      </c>
      <c r="F97" s="3"/>
    </row>
    <row r="98" spans="1:6" x14ac:dyDescent="0.25">
      <c r="A98" s="12" t="s">
        <v>223</v>
      </c>
      <c r="B98" s="86"/>
      <c r="C98" s="7">
        <f>+B103</f>
        <v>0</v>
      </c>
      <c r="D98" s="7">
        <f t="shared" ref="D98" si="30">+C103</f>
        <v>0</v>
      </c>
      <c r="E98" s="7">
        <f t="shared" ref="E98" si="31">+D103</f>
        <v>0</v>
      </c>
      <c r="F98" s="3"/>
    </row>
    <row r="99" spans="1:6" hidden="1" outlineLevel="1" x14ac:dyDescent="0.25">
      <c r="A99" s="12" t="s">
        <v>224</v>
      </c>
      <c r="B99" s="86"/>
      <c r="C99" s="85"/>
      <c r="D99" s="85"/>
      <c r="E99" s="85"/>
      <c r="F99" s="3"/>
    </row>
    <row r="100" spans="1:6" hidden="1" outlineLevel="1" x14ac:dyDescent="0.25">
      <c r="A100" s="12" t="s">
        <v>220</v>
      </c>
      <c r="B100" s="7"/>
      <c r="C100" s="85"/>
      <c r="D100" s="85"/>
      <c r="E100" s="85"/>
      <c r="F100" s="3"/>
    </row>
    <row r="101" spans="1:6" hidden="1" outlineLevel="1" x14ac:dyDescent="0.25">
      <c r="A101" s="12" t="s">
        <v>221</v>
      </c>
      <c r="B101" s="7"/>
      <c r="C101" s="85"/>
      <c r="D101" s="85"/>
      <c r="E101" s="85"/>
      <c r="F101" s="3"/>
    </row>
    <row r="102" spans="1:6" hidden="1" outlineLevel="1" x14ac:dyDescent="0.25">
      <c r="A102" s="12" t="s">
        <v>222</v>
      </c>
      <c r="B102" s="7"/>
      <c r="C102" s="7">
        <f>IF(C100&gt;0,+C101-C100+C104,0)</f>
        <v>0</v>
      </c>
      <c r="D102" s="7">
        <f t="shared" ref="D102" si="32">IF(D100&gt;0,+D101-D100+D104,0)</f>
        <v>0</v>
      </c>
      <c r="E102" s="7">
        <f t="shared" ref="E102" si="33">IF(E100&gt;0,+E101-E100+E104,0)</f>
        <v>0</v>
      </c>
      <c r="F102" s="3"/>
    </row>
    <row r="103" spans="1:6" hidden="1" outlineLevel="1" x14ac:dyDescent="0.25">
      <c r="A103" s="12" t="s">
        <v>225</v>
      </c>
      <c r="B103" s="7">
        <f>+B98</f>
        <v>0</v>
      </c>
      <c r="C103" s="7">
        <f>IF(C100&gt;0, 0,+B103+C99-C100)</f>
        <v>0</v>
      </c>
      <c r="D103" s="7">
        <f t="shared" ref="D103:E103" si="34">IF(D100&gt;0, 0,+C103+D99-D100)</f>
        <v>0</v>
      </c>
      <c r="E103" s="7">
        <f t="shared" si="34"/>
        <v>0</v>
      </c>
      <c r="F103" s="3"/>
    </row>
    <row r="104" spans="1:6" hidden="1" outlineLevel="1" x14ac:dyDescent="0.25">
      <c r="A104" s="12" t="s">
        <v>135</v>
      </c>
      <c r="B104" s="7"/>
      <c r="C104" s="7">
        <f>IF(C98&gt;0,IF($B$7*C98&gt;B107,B107,$B$7*C98),0)</f>
        <v>0</v>
      </c>
      <c r="D104" s="7">
        <f>IF(D98&gt;0,IF($B$7*D98&gt;C107,C107,$B$7*D98),0)</f>
        <v>0</v>
      </c>
      <c r="E104" s="7">
        <f>IF(E98&gt;0,IF($B$7*E98&gt;D107,D107,$B$7*E98),0)</f>
        <v>0</v>
      </c>
      <c r="F104" s="3"/>
    </row>
    <row r="105" spans="1:6" hidden="1" outlineLevel="1" x14ac:dyDescent="0.25">
      <c r="A105" s="12" t="s">
        <v>15</v>
      </c>
      <c r="B105" s="7"/>
      <c r="C105" s="7">
        <f>IF(C103&gt;0,+B105+C104,0)</f>
        <v>0</v>
      </c>
      <c r="D105" s="7">
        <f>IF(D103&gt;0,+C105+D104,0)</f>
        <v>0</v>
      </c>
      <c r="E105" s="7">
        <f>IF(E103&gt;0,+D105+E104,0)</f>
        <v>0</v>
      </c>
      <c r="F105" s="3"/>
    </row>
    <row r="106" spans="1:6" hidden="1" outlineLevel="1" x14ac:dyDescent="0.25">
      <c r="A106" s="12" t="s">
        <v>279</v>
      </c>
      <c r="B106" s="7">
        <f>IF(B100&gt;0,B100-B104,0)</f>
        <v>0</v>
      </c>
      <c r="C106" s="7">
        <f>IF(C100&gt;0,C100-C104,0)</f>
        <v>0</v>
      </c>
      <c r="D106" s="7">
        <f t="shared" ref="D106:E106" si="35">IF(D100&gt;0,D100-D104,0)</f>
        <v>0</v>
      </c>
      <c r="E106" s="7">
        <f t="shared" si="35"/>
        <v>0</v>
      </c>
      <c r="F106" s="3"/>
    </row>
    <row r="107" spans="1:6" hidden="1" outlineLevel="1" x14ac:dyDescent="0.25">
      <c r="A107" s="12" t="s">
        <v>16</v>
      </c>
      <c r="B107" s="7">
        <f>+B98-B105</f>
        <v>0</v>
      </c>
      <c r="C107" s="7">
        <f>IF(C100&gt;0,0,+C103-C105)</f>
        <v>0</v>
      </c>
      <c r="D107" s="7">
        <f>IF(D100&gt;0,0,+D103-D105)</f>
        <v>0</v>
      </c>
      <c r="E107" s="7">
        <f>IF(E100&gt;0,0,+E103-E105)</f>
        <v>0</v>
      </c>
      <c r="F107" s="3"/>
    </row>
    <row r="108" spans="1:6" hidden="1" outlineLevel="1" x14ac:dyDescent="0.25">
      <c r="A108" s="47"/>
      <c r="B108" s="65"/>
      <c r="C108" s="65"/>
      <c r="D108" s="65"/>
      <c r="E108" s="65"/>
      <c r="F108" s="3"/>
    </row>
    <row r="109" spans="1:6" hidden="1" outlineLevel="1" x14ac:dyDescent="0.25">
      <c r="F109" s="3"/>
    </row>
    <row r="110" spans="1:6" ht="18.75" collapsed="1" x14ac:dyDescent="0.3">
      <c r="A110" s="45" t="str">
        <f>+A8</f>
        <v>Patentes, licencias, marcas y similares (total)</v>
      </c>
      <c r="B110" s="13">
        <v>0</v>
      </c>
      <c r="C110" s="13">
        <v>1</v>
      </c>
      <c r="D110" s="13">
        <v>2</v>
      </c>
      <c r="E110" s="13">
        <v>3</v>
      </c>
      <c r="F110" s="3"/>
    </row>
    <row r="111" spans="1:6" x14ac:dyDescent="0.25">
      <c r="A111" s="12" t="s">
        <v>223</v>
      </c>
      <c r="B111" s="7">
        <f>+B124+B137</f>
        <v>0</v>
      </c>
      <c r="C111" s="7">
        <f t="shared" ref="C111:E111" si="36">+C124+C137</f>
        <v>0</v>
      </c>
      <c r="D111" s="7">
        <f t="shared" si="36"/>
        <v>0</v>
      </c>
      <c r="E111" s="7">
        <f t="shared" si="36"/>
        <v>0</v>
      </c>
      <c r="F111" s="3"/>
    </row>
    <row r="112" spans="1:6" x14ac:dyDescent="0.25">
      <c r="A112" s="12" t="s">
        <v>224</v>
      </c>
      <c r="B112" s="7">
        <f t="shared" ref="B112:E112" si="37">+B125+B138</f>
        <v>0</v>
      </c>
      <c r="C112" s="7">
        <f t="shared" si="37"/>
        <v>0</v>
      </c>
      <c r="D112" s="7">
        <f t="shared" si="37"/>
        <v>0</v>
      </c>
      <c r="E112" s="7">
        <f t="shared" si="37"/>
        <v>0</v>
      </c>
      <c r="F112" s="3"/>
    </row>
    <row r="113" spans="1:6" x14ac:dyDescent="0.25">
      <c r="A113" s="12" t="s">
        <v>220</v>
      </c>
      <c r="B113" s="7">
        <f t="shared" ref="B113:E113" si="38">+B126+B139</f>
        <v>0</v>
      </c>
      <c r="C113" s="7">
        <f t="shared" si="38"/>
        <v>0</v>
      </c>
      <c r="D113" s="7">
        <f t="shared" si="38"/>
        <v>0</v>
      </c>
      <c r="E113" s="7">
        <f t="shared" si="38"/>
        <v>0</v>
      </c>
      <c r="F113" s="3"/>
    </row>
    <row r="114" spans="1:6" x14ac:dyDescent="0.25">
      <c r="A114" s="12" t="s">
        <v>221</v>
      </c>
      <c r="B114" s="7">
        <f t="shared" ref="B114:E114" si="39">+B127+B140</f>
        <v>0</v>
      </c>
      <c r="C114" s="7">
        <f t="shared" si="39"/>
        <v>0</v>
      </c>
      <c r="D114" s="7">
        <f t="shared" si="39"/>
        <v>0</v>
      </c>
      <c r="E114" s="7">
        <f t="shared" si="39"/>
        <v>0</v>
      </c>
      <c r="F114" s="3"/>
    </row>
    <row r="115" spans="1:6" x14ac:dyDescent="0.25">
      <c r="A115" s="12" t="s">
        <v>222</v>
      </c>
      <c r="B115" s="7">
        <f t="shared" ref="B115:E115" si="40">+B128+B141</f>
        <v>0</v>
      </c>
      <c r="C115" s="7">
        <f t="shared" si="40"/>
        <v>0</v>
      </c>
      <c r="D115" s="7">
        <f t="shared" si="40"/>
        <v>0</v>
      </c>
      <c r="E115" s="7">
        <f t="shared" si="40"/>
        <v>0</v>
      </c>
      <c r="F115" s="3"/>
    </row>
    <row r="116" spans="1:6" x14ac:dyDescent="0.25">
      <c r="A116" s="12" t="s">
        <v>225</v>
      </c>
      <c r="B116" s="7">
        <f t="shared" ref="B116:E116" si="41">+B129+B142</f>
        <v>0</v>
      </c>
      <c r="C116" s="7">
        <f t="shared" si="41"/>
        <v>0</v>
      </c>
      <c r="D116" s="7">
        <f t="shared" si="41"/>
        <v>0</v>
      </c>
      <c r="E116" s="7">
        <f t="shared" si="41"/>
        <v>0</v>
      </c>
      <c r="F116" s="3"/>
    </row>
    <row r="117" spans="1:6" x14ac:dyDescent="0.25">
      <c r="A117" s="12" t="s">
        <v>135</v>
      </c>
      <c r="B117" s="7">
        <f t="shared" ref="B117:E117" si="42">+B130+B143</f>
        <v>0</v>
      </c>
      <c r="C117" s="7">
        <f t="shared" si="42"/>
        <v>0</v>
      </c>
      <c r="D117" s="7">
        <f t="shared" si="42"/>
        <v>0</v>
      </c>
      <c r="E117" s="7">
        <f t="shared" si="42"/>
        <v>0</v>
      </c>
      <c r="F117" s="3"/>
    </row>
    <row r="118" spans="1:6" x14ac:dyDescent="0.25">
      <c r="A118" s="12" t="s">
        <v>15</v>
      </c>
      <c r="B118" s="7">
        <f t="shared" ref="B118:E119" si="43">+B131+B144</f>
        <v>0</v>
      </c>
      <c r="C118" s="7">
        <f t="shared" si="43"/>
        <v>0</v>
      </c>
      <c r="D118" s="7">
        <f t="shared" si="43"/>
        <v>0</v>
      </c>
      <c r="E118" s="7">
        <f t="shared" si="43"/>
        <v>0</v>
      </c>
      <c r="F118" s="3"/>
    </row>
    <row r="119" spans="1:6" x14ac:dyDescent="0.25">
      <c r="A119" s="12" t="s">
        <v>279</v>
      </c>
      <c r="B119" s="7">
        <f t="shared" si="43"/>
        <v>0</v>
      </c>
      <c r="C119" s="7">
        <f t="shared" si="43"/>
        <v>0</v>
      </c>
      <c r="D119" s="7">
        <f t="shared" si="43"/>
        <v>0</v>
      </c>
      <c r="E119" s="7">
        <f t="shared" si="43"/>
        <v>0</v>
      </c>
      <c r="F119" s="3"/>
    </row>
    <row r="120" spans="1:6" x14ac:dyDescent="0.25">
      <c r="A120" s="12" t="s">
        <v>16</v>
      </c>
      <c r="B120" s="7">
        <f t="shared" ref="B120:E120" si="44">+B133+B146</f>
        <v>0</v>
      </c>
      <c r="C120" s="7">
        <f t="shared" si="44"/>
        <v>0</v>
      </c>
      <c r="D120" s="7">
        <f t="shared" si="44"/>
        <v>0</v>
      </c>
      <c r="E120" s="7">
        <f t="shared" si="44"/>
        <v>0</v>
      </c>
      <c r="F120" s="3"/>
    </row>
    <row r="121" spans="1:6" x14ac:dyDescent="0.25">
      <c r="A121" s="47"/>
      <c r="B121" s="65"/>
      <c r="C121" s="65"/>
      <c r="D121" s="65"/>
      <c r="E121" s="65"/>
      <c r="F121" s="3"/>
    </row>
    <row r="122" spans="1:6" ht="18.75" x14ac:dyDescent="0.3">
      <c r="A122" s="60" t="s">
        <v>244</v>
      </c>
      <c r="F122" s="3"/>
    </row>
    <row r="123" spans="1:6" ht="18.75" x14ac:dyDescent="0.3">
      <c r="A123" s="15" t="s">
        <v>2</v>
      </c>
      <c r="B123" s="13">
        <v>0</v>
      </c>
      <c r="C123" s="13">
        <v>1</v>
      </c>
      <c r="D123" s="13">
        <v>2</v>
      </c>
      <c r="E123" s="13">
        <v>3</v>
      </c>
      <c r="F123" s="3"/>
    </row>
    <row r="124" spans="1:6" x14ac:dyDescent="0.25">
      <c r="A124" s="12" t="s">
        <v>223</v>
      </c>
      <c r="B124" s="86">
        <f>+'PLAN INV Y FIN INICIAL'!B9</f>
        <v>0</v>
      </c>
      <c r="C124" s="7">
        <f>+B129</f>
        <v>0</v>
      </c>
      <c r="D124" s="7">
        <f t="shared" ref="D124" si="45">+C129</f>
        <v>0</v>
      </c>
      <c r="E124" s="7">
        <f t="shared" ref="E124" si="46">+D129</f>
        <v>0</v>
      </c>
      <c r="F124" s="3"/>
    </row>
    <row r="125" spans="1:6" hidden="1" outlineLevel="1" x14ac:dyDescent="0.25">
      <c r="A125" s="12" t="s">
        <v>224</v>
      </c>
      <c r="B125" s="86"/>
      <c r="C125" s="85"/>
      <c r="D125" s="85"/>
      <c r="E125" s="85"/>
      <c r="F125" s="3"/>
    </row>
    <row r="126" spans="1:6" hidden="1" outlineLevel="1" x14ac:dyDescent="0.25">
      <c r="A126" s="12" t="s">
        <v>220</v>
      </c>
      <c r="B126" s="7"/>
      <c r="C126" s="85"/>
      <c r="D126" s="85"/>
      <c r="E126" s="85"/>
      <c r="F126" s="3"/>
    </row>
    <row r="127" spans="1:6" hidden="1" outlineLevel="1" x14ac:dyDescent="0.25">
      <c r="A127" s="12" t="s">
        <v>221</v>
      </c>
      <c r="B127" s="7"/>
      <c r="C127" s="85"/>
      <c r="D127" s="85"/>
      <c r="E127" s="85"/>
      <c r="F127" s="3"/>
    </row>
    <row r="128" spans="1:6" hidden="1" outlineLevel="1" x14ac:dyDescent="0.25">
      <c r="A128" s="12" t="s">
        <v>222</v>
      </c>
      <c r="B128" s="7"/>
      <c r="C128" s="7">
        <f>IF(C126&gt;0,+C127-C126+C130,0)</f>
        <v>0</v>
      </c>
      <c r="D128" s="7">
        <f t="shared" ref="D128" si="47">IF(D126&gt;0,+D127-D126+D130,0)</f>
        <v>0</v>
      </c>
      <c r="E128" s="7">
        <f t="shared" ref="E128" si="48">IF(E126&gt;0,+E127-E126+E130,0)</f>
        <v>0</v>
      </c>
      <c r="F128" s="3"/>
    </row>
    <row r="129" spans="1:6" hidden="1" outlineLevel="1" x14ac:dyDescent="0.25">
      <c r="A129" s="12" t="s">
        <v>225</v>
      </c>
      <c r="B129" s="7">
        <f>+B124</f>
        <v>0</v>
      </c>
      <c r="C129" s="7">
        <f>IF(C126&gt;0, 0,+B129+C125-C126)</f>
        <v>0</v>
      </c>
      <c r="D129" s="7">
        <f t="shared" ref="D129:E129" si="49">IF(D126&gt;0, 0,+C129+D125-D126)</f>
        <v>0</v>
      </c>
      <c r="E129" s="7">
        <f t="shared" si="49"/>
        <v>0</v>
      </c>
      <c r="F129" s="3"/>
    </row>
    <row r="130" spans="1:6" hidden="1" outlineLevel="1" x14ac:dyDescent="0.25">
      <c r="A130" s="12" t="s">
        <v>135</v>
      </c>
      <c r="B130" s="7"/>
      <c r="C130" s="7">
        <f>IF(C124&gt;0,IF($B$8*C124&gt;B133,B133,$B$8*C124),0)</f>
        <v>0</v>
      </c>
      <c r="D130" s="7">
        <f>IF(D124&gt;0,IF($B$8*D124&gt;C133,C133,$B$8*D124),0)</f>
        <v>0</v>
      </c>
      <c r="E130" s="7">
        <f>IF(E124&gt;0,IF($B$8*E124&gt;D133,D133,$B$8*E124),0)</f>
        <v>0</v>
      </c>
      <c r="F130" s="3"/>
    </row>
    <row r="131" spans="1:6" hidden="1" outlineLevel="1" x14ac:dyDescent="0.25">
      <c r="A131" s="12" t="s">
        <v>15</v>
      </c>
      <c r="B131" s="7"/>
      <c r="C131" s="7">
        <f>IF(C129&gt;0,+B131+C130,0)</f>
        <v>0</v>
      </c>
      <c r="D131" s="7">
        <f>IF(D129&gt;0,+C131+D130,0)</f>
        <v>0</v>
      </c>
      <c r="E131" s="7">
        <f>IF(E129&gt;0,+D131+E130,0)</f>
        <v>0</v>
      </c>
      <c r="F131" s="3"/>
    </row>
    <row r="132" spans="1:6" hidden="1" outlineLevel="1" x14ac:dyDescent="0.25">
      <c r="A132" s="12" t="s">
        <v>279</v>
      </c>
      <c r="B132" s="7">
        <f>IF(B126&gt;0,B126-B130,0)</f>
        <v>0</v>
      </c>
      <c r="C132" s="7">
        <f>IF(C126&gt;0,C126-C130,0)</f>
        <v>0</v>
      </c>
      <c r="D132" s="7">
        <f t="shared" ref="D132:E132" si="50">IF(D126&gt;0,D126-D130,0)</f>
        <v>0</v>
      </c>
      <c r="E132" s="7">
        <f t="shared" si="50"/>
        <v>0</v>
      </c>
      <c r="F132" s="3"/>
    </row>
    <row r="133" spans="1:6" hidden="1" outlineLevel="1" x14ac:dyDescent="0.25">
      <c r="A133" s="12" t="s">
        <v>16</v>
      </c>
      <c r="B133" s="7">
        <f>+B124-B131</f>
        <v>0</v>
      </c>
      <c r="C133" s="7">
        <f>IF(C126&gt;0,0,+C129-C131)</f>
        <v>0</v>
      </c>
      <c r="D133" s="7">
        <f>IF(D126&gt;0,0,+D129-D131)</f>
        <v>0</v>
      </c>
      <c r="E133" s="7">
        <f>IF(E126&gt;0,0,+E129-E131)</f>
        <v>0</v>
      </c>
      <c r="F133" s="3"/>
    </row>
    <row r="134" spans="1:6" hidden="1" outlineLevel="1" x14ac:dyDescent="0.25">
      <c r="A134" s="47"/>
      <c r="B134" s="65"/>
      <c r="C134" s="65"/>
      <c r="D134" s="65"/>
      <c r="E134" s="65"/>
      <c r="F134" s="3"/>
    </row>
    <row r="135" spans="1:6" ht="18.75" hidden="1" outlineLevel="1" x14ac:dyDescent="0.3">
      <c r="A135" s="60" t="s">
        <v>245</v>
      </c>
      <c r="F135" s="3"/>
    </row>
    <row r="136" spans="1:6" ht="18.75" collapsed="1" x14ac:dyDescent="0.3">
      <c r="A136" s="15" t="s">
        <v>2</v>
      </c>
      <c r="B136" s="13">
        <v>0</v>
      </c>
      <c r="C136" s="13">
        <v>1</v>
      </c>
      <c r="D136" s="13">
        <v>2</v>
      </c>
      <c r="E136" s="13">
        <v>3</v>
      </c>
      <c r="F136" s="3"/>
    </row>
    <row r="137" spans="1:6" x14ac:dyDescent="0.25">
      <c r="A137" s="12" t="s">
        <v>223</v>
      </c>
      <c r="B137" s="86"/>
      <c r="C137" s="7">
        <f>+B142</f>
        <v>0</v>
      </c>
      <c r="D137" s="7">
        <f t="shared" ref="D137" si="51">+C142</f>
        <v>0</v>
      </c>
      <c r="E137" s="7">
        <f t="shared" ref="E137" si="52">+D142</f>
        <v>0</v>
      </c>
      <c r="F137" s="3"/>
    </row>
    <row r="138" spans="1:6" hidden="1" outlineLevel="1" x14ac:dyDescent="0.25">
      <c r="A138" s="12" t="s">
        <v>224</v>
      </c>
      <c r="B138" s="86"/>
      <c r="C138" s="85"/>
      <c r="D138" s="85"/>
      <c r="E138" s="85"/>
      <c r="F138" s="3"/>
    </row>
    <row r="139" spans="1:6" hidden="1" outlineLevel="1" x14ac:dyDescent="0.25">
      <c r="A139" s="12" t="s">
        <v>220</v>
      </c>
      <c r="B139" s="7"/>
      <c r="C139" s="85"/>
      <c r="D139" s="85"/>
      <c r="E139" s="85"/>
      <c r="F139" s="3"/>
    </row>
    <row r="140" spans="1:6" hidden="1" outlineLevel="1" x14ac:dyDescent="0.25">
      <c r="A140" s="12" t="s">
        <v>221</v>
      </c>
      <c r="B140" s="7"/>
      <c r="C140" s="85"/>
      <c r="D140" s="85"/>
      <c r="E140" s="85"/>
      <c r="F140" s="3"/>
    </row>
    <row r="141" spans="1:6" hidden="1" outlineLevel="1" x14ac:dyDescent="0.25">
      <c r="A141" s="12" t="s">
        <v>222</v>
      </c>
      <c r="B141" s="7"/>
      <c r="C141" s="7">
        <f>IF(C139&gt;0,+C140-C139+C143,0)</f>
        <v>0</v>
      </c>
      <c r="D141" s="7">
        <f t="shared" ref="D141" si="53">IF(D139&gt;0,+D140-D139+D143,0)</f>
        <v>0</v>
      </c>
      <c r="E141" s="7">
        <f t="shared" ref="E141" si="54">IF(E139&gt;0,+E140-E139+E143,0)</f>
        <v>0</v>
      </c>
      <c r="F141" s="3"/>
    </row>
    <row r="142" spans="1:6" hidden="1" outlineLevel="1" x14ac:dyDescent="0.25">
      <c r="A142" s="12" t="s">
        <v>225</v>
      </c>
      <c r="B142" s="7">
        <f>+B137</f>
        <v>0</v>
      </c>
      <c r="C142" s="7">
        <f>IF(C139&gt;0, 0,+B142+C138-C139)</f>
        <v>0</v>
      </c>
      <c r="D142" s="7">
        <f t="shared" ref="D142:E142" si="55">IF(D139&gt;0, 0,+C142+D138-D139)</f>
        <v>0</v>
      </c>
      <c r="E142" s="7">
        <f t="shared" si="55"/>
        <v>0</v>
      </c>
      <c r="F142" s="3"/>
    </row>
    <row r="143" spans="1:6" hidden="1" outlineLevel="1" x14ac:dyDescent="0.25">
      <c r="A143" s="12" t="s">
        <v>135</v>
      </c>
      <c r="B143" s="7"/>
      <c r="C143" s="7">
        <f>IF(C137&gt;0,IF($B$8*C137&gt;B146,B146,$B$8*C137),0)</f>
        <v>0</v>
      </c>
      <c r="D143" s="7">
        <f>IF(D137&gt;0,IF($B$8*D137&gt;C146,C146,$B$8*D137),0)</f>
        <v>0</v>
      </c>
      <c r="E143" s="7">
        <f>IF(E137&gt;0,IF($B$8*E137&gt;D146,D146,$B$8*E137),0)</f>
        <v>0</v>
      </c>
      <c r="F143" s="3"/>
    </row>
    <row r="144" spans="1:6" hidden="1" outlineLevel="1" x14ac:dyDescent="0.25">
      <c r="A144" s="12" t="s">
        <v>15</v>
      </c>
      <c r="B144" s="7"/>
      <c r="C144" s="7">
        <f>IF(C142&gt;0,+B144+C143,0)</f>
        <v>0</v>
      </c>
      <c r="D144" s="7">
        <f>IF(D142&gt;0,+C144+D143,0)</f>
        <v>0</v>
      </c>
      <c r="E144" s="7">
        <f>IF(E142&gt;0,+D144+E143,0)</f>
        <v>0</v>
      </c>
      <c r="F144" s="3"/>
    </row>
    <row r="145" spans="1:6" hidden="1" outlineLevel="1" x14ac:dyDescent="0.25">
      <c r="A145" s="12" t="s">
        <v>279</v>
      </c>
      <c r="B145" s="7">
        <f>IF(B139&gt;0,B139-B143,0)</f>
        <v>0</v>
      </c>
      <c r="C145" s="7">
        <f>IF(C139&gt;0,C139-C143,0)</f>
        <v>0</v>
      </c>
      <c r="D145" s="7">
        <f t="shared" ref="D145:E145" si="56">IF(D139&gt;0,D139-D143,0)</f>
        <v>0</v>
      </c>
      <c r="E145" s="7">
        <f t="shared" si="56"/>
        <v>0</v>
      </c>
      <c r="F145" s="3"/>
    </row>
    <row r="146" spans="1:6" hidden="1" outlineLevel="1" x14ac:dyDescent="0.25">
      <c r="A146" s="12" t="s">
        <v>16</v>
      </c>
      <c r="B146" s="7">
        <f>+B137-B144</f>
        <v>0</v>
      </c>
      <c r="C146" s="7">
        <f>IF(C139&gt;0,0,+C142-C144)</f>
        <v>0</v>
      </c>
      <c r="D146" s="7">
        <f>IF(D139&gt;0,0,+D142-D144)</f>
        <v>0</v>
      </c>
      <c r="E146" s="7">
        <f>IF(E139&gt;0,0,+E142-E144)</f>
        <v>0</v>
      </c>
      <c r="F146" s="3"/>
    </row>
    <row r="147" spans="1:6" hidden="1" outlineLevel="1" x14ac:dyDescent="0.25">
      <c r="A147" s="47"/>
      <c r="B147" s="65"/>
      <c r="C147" s="65"/>
      <c r="D147" s="65"/>
      <c r="E147" s="65"/>
      <c r="F147" s="3"/>
    </row>
    <row r="148" spans="1:6" hidden="1" outlineLevel="1" x14ac:dyDescent="0.25">
      <c r="F148" s="3"/>
    </row>
    <row r="149" spans="1:6" ht="18.75" collapsed="1" x14ac:dyDescent="0.3">
      <c r="A149" s="45" t="str">
        <f>+A9</f>
        <v>Fondo de comercio (total)</v>
      </c>
      <c r="B149" s="13">
        <v>0</v>
      </c>
      <c r="C149" s="13">
        <v>1</v>
      </c>
      <c r="D149" s="13">
        <v>2</v>
      </c>
      <c r="E149" s="13">
        <v>3</v>
      </c>
      <c r="F149" s="3"/>
    </row>
    <row r="150" spans="1:6" x14ac:dyDescent="0.25">
      <c r="A150" s="12" t="s">
        <v>223</v>
      </c>
      <c r="B150" s="7">
        <f>+B163+B176</f>
        <v>0</v>
      </c>
      <c r="C150" s="7">
        <f t="shared" ref="C150:E150" si="57">+C163+C176</f>
        <v>0</v>
      </c>
      <c r="D150" s="7">
        <f t="shared" si="57"/>
        <v>0</v>
      </c>
      <c r="E150" s="7">
        <f t="shared" si="57"/>
        <v>0</v>
      </c>
      <c r="F150" s="3"/>
    </row>
    <row r="151" spans="1:6" x14ac:dyDescent="0.25">
      <c r="A151" s="12" t="s">
        <v>224</v>
      </c>
      <c r="B151" s="7">
        <f t="shared" ref="B151:E151" si="58">+B164+B177</f>
        <v>0</v>
      </c>
      <c r="C151" s="7">
        <f t="shared" si="58"/>
        <v>0</v>
      </c>
      <c r="D151" s="7">
        <f t="shared" si="58"/>
        <v>0</v>
      </c>
      <c r="E151" s="7">
        <f t="shared" si="58"/>
        <v>0</v>
      </c>
      <c r="F151" s="3"/>
    </row>
    <row r="152" spans="1:6" x14ac:dyDescent="0.25">
      <c r="A152" s="12" t="s">
        <v>220</v>
      </c>
      <c r="B152" s="7">
        <f t="shared" ref="B152:E152" si="59">+B165+B178</f>
        <v>0</v>
      </c>
      <c r="C152" s="7">
        <f t="shared" si="59"/>
        <v>0</v>
      </c>
      <c r="D152" s="7">
        <f t="shared" si="59"/>
        <v>0</v>
      </c>
      <c r="E152" s="7">
        <f t="shared" si="59"/>
        <v>0</v>
      </c>
      <c r="F152" s="3"/>
    </row>
    <row r="153" spans="1:6" x14ac:dyDescent="0.25">
      <c r="A153" s="12" t="s">
        <v>221</v>
      </c>
      <c r="B153" s="7">
        <f t="shared" ref="B153:E153" si="60">+B166+B179</f>
        <v>0</v>
      </c>
      <c r="C153" s="7">
        <f t="shared" si="60"/>
        <v>0</v>
      </c>
      <c r="D153" s="7">
        <f t="shared" si="60"/>
        <v>0</v>
      </c>
      <c r="E153" s="7">
        <f t="shared" si="60"/>
        <v>0</v>
      </c>
      <c r="F153" s="3"/>
    </row>
    <row r="154" spans="1:6" x14ac:dyDescent="0.25">
      <c r="A154" s="12" t="s">
        <v>222</v>
      </c>
      <c r="B154" s="7">
        <f t="shared" ref="B154:E154" si="61">+B167+B180</f>
        <v>0</v>
      </c>
      <c r="C154" s="7">
        <f t="shared" si="61"/>
        <v>0</v>
      </c>
      <c r="D154" s="7">
        <f t="shared" si="61"/>
        <v>0</v>
      </c>
      <c r="E154" s="7">
        <f t="shared" si="61"/>
        <v>0</v>
      </c>
      <c r="F154" s="3"/>
    </row>
    <row r="155" spans="1:6" x14ac:dyDescent="0.25">
      <c r="A155" s="12" t="s">
        <v>225</v>
      </c>
      <c r="B155" s="7">
        <f t="shared" ref="B155:E155" si="62">+B168+B181</f>
        <v>0</v>
      </c>
      <c r="C155" s="7">
        <f t="shared" si="62"/>
        <v>0</v>
      </c>
      <c r="D155" s="7">
        <f t="shared" si="62"/>
        <v>0</v>
      </c>
      <c r="E155" s="7">
        <f t="shared" si="62"/>
        <v>0</v>
      </c>
      <c r="F155" s="3"/>
    </row>
    <row r="156" spans="1:6" x14ac:dyDescent="0.25">
      <c r="A156" s="12" t="s">
        <v>135</v>
      </c>
      <c r="B156" s="7">
        <f t="shared" ref="B156:E156" si="63">+B169+B182</f>
        <v>0</v>
      </c>
      <c r="C156" s="7">
        <f t="shared" si="63"/>
        <v>0</v>
      </c>
      <c r="D156" s="7">
        <f t="shared" si="63"/>
        <v>0</v>
      </c>
      <c r="E156" s="7">
        <f t="shared" si="63"/>
        <v>0</v>
      </c>
      <c r="F156" s="3"/>
    </row>
    <row r="157" spans="1:6" x14ac:dyDescent="0.25">
      <c r="A157" s="12" t="s">
        <v>15</v>
      </c>
      <c r="B157" s="7">
        <f t="shared" ref="B157:E158" si="64">+B170+B183</f>
        <v>0</v>
      </c>
      <c r="C157" s="7">
        <f t="shared" si="64"/>
        <v>0</v>
      </c>
      <c r="D157" s="7">
        <f t="shared" si="64"/>
        <v>0</v>
      </c>
      <c r="E157" s="7">
        <f t="shared" si="64"/>
        <v>0</v>
      </c>
      <c r="F157" s="3"/>
    </row>
    <row r="158" spans="1:6" x14ac:dyDescent="0.25">
      <c r="A158" s="12" t="s">
        <v>279</v>
      </c>
      <c r="B158" s="7">
        <f t="shared" si="64"/>
        <v>0</v>
      </c>
      <c r="C158" s="7">
        <f t="shared" si="64"/>
        <v>0</v>
      </c>
      <c r="D158" s="7">
        <f t="shared" si="64"/>
        <v>0</v>
      </c>
      <c r="E158" s="7">
        <f t="shared" si="64"/>
        <v>0</v>
      </c>
      <c r="F158" s="3"/>
    </row>
    <row r="159" spans="1:6" x14ac:dyDescent="0.25">
      <c r="A159" s="12" t="s">
        <v>16</v>
      </c>
      <c r="B159" s="7">
        <f t="shared" ref="B159:E159" si="65">+B172+B185</f>
        <v>0</v>
      </c>
      <c r="C159" s="7">
        <f t="shared" si="65"/>
        <v>0</v>
      </c>
      <c r="D159" s="7">
        <f t="shared" si="65"/>
        <v>0</v>
      </c>
      <c r="E159" s="7">
        <f t="shared" si="65"/>
        <v>0</v>
      </c>
      <c r="F159" s="3"/>
    </row>
    <row r="160" spans="1:6" x14ac:dyDescent="0.25">
      <c r="F160" s="3"/>
    </row>
    <row r="161" spans="1:6" ht="18.75" x14ac:dyDescent="0.3">
      <c r="A161" s="60" t="s">
        <v>246</v>
      </c>
      <c r="F161" s="3"/>
    </row>
    <row r="162" spans="1:6" ht="18.75" x14ac:dyDescent="0.3">
      <c r="A162" s="15" t="s">
        <v>2</v>
      </c>
      <c r="B162" s="13">
        <v>0</v>
      </c>
      <c r="C162" s="13">
        <v>1</v>
      </c>
      <c r="D162" s="13">
        <v>2</v>
      </c>
      <c r="E162" s="13">
        <v>3</v>
      </c>
      <c r="F162" s="3"/>
    </row>
    <row r="163" spans="1:6" x14ac:dyDescent="0.25">
      <c r="A163" s="12" t="s">
        <v>223</v>
      </c>
      <c r="B163" s="86">
        <f>+'PLAN INV Y FIN INICIAL'!B10</f>
        <v>0</v>
      </c>
      <c r="C163" s="7">
        <f>+B168</f>
        <v>0</v>
      </c>
      <c r="D163" s="7">
        <f t="shared" ref="D163" si="66">+C168</f>
        <v>0</v>
      </c>
      <c r="E163" s="7">
        <f t="shared" ref="E163" si="67">+D168</f>
        <v>0</v>
      </c>
      <c r="F163" s="3"/>
    </row>
    <row r="164" spans="1:6" x14ac:dyDescent="0.25">
      <c r="A164" s="12" t="s">
        <v>224</v>
      </c>
      <c r="B164" s="86"/>
      <c r="C164" s="85"/>
      <c r="D164" s="85"/>
      <c r="E164" s="85"/>
      <c r="F164" s="3"/>
    </row>
    <row r="165" spans="1:6" hidden="1" outlineLevel="1" x14ac:dyDescent="0.25">
      <c r="A165" s="12" t="s">
        <v>220</v>
      </c>
      <c r="B165" s="7"/>
      <c r="C165" s="85"/>
      <c r="D165" s="85"/>
      <c r="E165" s="85"/>
      <c r="F165" s="3"/>
    </row>
    <row r="166" spans="1:6" hidden="1" outlineLevel="1" x14ac:dyDescent="0.25">
      <c r="A166" s="12" t="s">
        <v>221</v>
      </c>
      <c r="B166" s="7"/>
      <c r="C166" s="85"/>
      <c r="D166" s="85"/>
      <c r="E166" s="85"/>
      <c r="F166" s="3"/>
    </row>
    <row r="167" spans="1:6" hidden="1" outlineLevel="1" x14ac:dyDescent="0.25">
      <c r="A167" s="12" t="s">
        <v>222</v>
      </c>
      <c r="B167" s="7"/>
      <c r="C167" s="7">
        <f>IF(C165&gt;0,+C166-C165+C169,0)</f>
        <v>0</v>
      </c>
      <c r="D167" s="7">
        <f t="shared" ref="D167" si="68">IF(D165&gt;0,+D166-D165+D169,0)</f>
        <v>0</v>
      </c>
      <c r="E167" s="7">
        <f t="shared" ref="E167" si="69">IF(E165&gt;0,+E166-E165+E169,0)</f>
        <v>0</v>
      </c>
      <c r="F167" s="3"/>
    </row>
    <row r="168" spans="1:6" hidden="1" outlineLevel="1" x14ac:dyDescent="0.25">
      <c r="A168" s="12" t="s">
        <v>225</v>
      </c>
      <c r="B168" s="7">
        <f>+B163</f>
        <v>0</v>
      </c>
      <c r="C168" s="7">
        <f>IF(C165&gt;0, 0,+B168+C164-C165)</f>
        <v>0</v>
      </c>
      <c r="D168" s="7">
        <f t="shared" ref="D168:E168" si="70">IF(D165&gt;0, 0,+C168+D164-D165)</f>
        <v>0</v>
      </c>
      <c r="E168" s="7">
        <f t="shared" si="70"/>
        <v>0</v>
      </c>
      <c r="F168" s="3"/>
    </row>
    <row r="169" spans="1:6" hidden="1" outlineLevel="1" x14ac:dyDescent="0.25">
      <c r="A169" s="12" t="s">
        <v>135</v>
      </c>
      <c r="B169" s="7"/>
      <c r="C169" s="7">
        <f>IF(C163&gt;0,IF($B$9*C163&gt;B172,B172,$B$9*C163),0)</f>
        <v>0</v>
      </c>
      <c r="D169" s="7">
        <f>IF(D163&gt;0,IF($B$9*D163&gt;C172,C172,$B$9*D163),0)</f>
        <v>0</v>
      </c>
      <c r="E169" s="7">
        <f>IF(E163&gt;0,IF($B$9*E163&gt;D172,D172,$B$9*E163),0)</f>
        <v>0</v>
      </c>
      <c r="F169" s="3"/>
    </row>
    <row r="170" spans="1:6" hidden="1" outlineLevel="1" x14ac:dyDescent="0.25">
      <c r="A170" s="12" t="s">
        <v>15</v>
      </c>
      <c r="B170" s="7"/>
      <c r="C170" s="7">
        <f>IF(C168&gt;0,+B170+C169,0)</f>
        <v>0</v>
      </c>
      <c r="D170" s="7">
        <f>IF(D168&gt;0,+C170+D169,0)</f>
        <v>0</v>
      </c>
      <c r="E170" s="7">
        <f>IF(E168&gt;0,+D170+E169,0)</f>
        <v>0</v>
      </c>
      <c r="F170" s="3"/>
    </row>
    <row r="171" spans="1:6" hidden="1" outlineLevel="1" x14ac:dyDescent="0.25">
      <c r="A171" s="12" t="s">
        <v>279</v>
      </c>
      <c r="B171" s="7">
        <f>IF(B165&gt;0,B165-B169,0)</f>
        <v>0</v>
      </c>
      <c r="C171" s="7">
        <f>IF(C165&gt;0,C165-C169,0)</f>
        <v>0</v>
      </c>
      <c r="D171" s="7">
        <f t="shared" ref="D171:E171" si="71">IF(D165&gt;0,D165-D169,0)</f>
        <v>0</v>
      </c>
      <c r="E171" s="7">
        <f t="shared" si="71"/>
        <v>0</v>
      </c>
      <c r="F171" s="3"/>
    </row>
    <row r="172" spans="1:6" hidden="1" outlineLevel="1" x14ac:dyDescent="0.25">
      <c r="A172" s="12" t="s">
        <v>16</v>
      </c>
      <c r="B172" s="7">
        <f>+B163-B170</f>
        <v>0</v>
      </c>
      <c r="C172" s="7">
        <f>IF(C165&gt;0,0,+C168-C170)</f>
        <v>0</v>
      </c>
      <c r="D172" s="7">
        <f>IF(D165&gt;0,0,+D168-D170)</f>
        <v>0</v>
      </c>
      <c r="E172" s="7">
        <f>IF(E165&gt;0,0,+E168-E170)</f>
        <v>0</v>
      </c>
      <c r="F172" s="3"/>
    </row>
    <row r="173" spans="1:6" hidden="1" outlineLevel="1" x14ac:dyDescent="0.25">
      <c r="F173" s="3"/>
    </row>
    <row r="174" spans="1:6" ht="18.75" hidden="1" outlineLevel="1" x14ac:dyDescent="0.3">
      <c r="A174" s="60" t="s">
        <v>247</v>
      </c>
      <c r="F174" s="3"/>
    </row>
    <row r="175" spans="1:6" ht="18.75" collapsed="1" x14ac:dyDescent="0.3">
      <c r="A175" s="15" t="s">
        <v>2</v>
      </c>
      <c r="B175" s="13">
        <v>0</v>
      </c>
      <c r="C175" s="13">
        <v>1</v>
      </c>
      <c r="D175" s="13">
        <v>2</v>
      </c>
      <c r="E175" s="13">
        <v>3</v>
      </c>
      <c r="F175" s="3"/>
    </row>
    <row r="176" spans="1:6" x14ac:dyDescent="0.25">
      <c r="A176" s="12" t="s">
        <v>223</v>
      </c>
      <c r="B176" s="86"/>
      <c r="C176" s="7">
        <f>+B181</f>
        <v>0</v>
      </c>
      <c r="D176" s="7">
        <f t="shared" ref="D176" si="72">+C181</f>
        <v>0</v>
      </c>
      <c r="E176" s="7">
        <f t="shared" ref="E176" si="73">+D181</f>
        <v>0</v>
      </c>
      <c r="F176" s="3"/>
    </row>
    <row r="177" spans="1:6" x14ac:dyDescent="0.25">
      <c r="A177" s="12" t="s">
        <v>224</v>
      </c>
      <c r="B177" s="86"/>
      <c r="C177" s="85"/>
      <c r="D177" s="85"/>
      <c r="E177" s="85"/>
      <c r="F177" s="3"/>
    </row>
    <row r="178" spans="1:6" hidden="1" outlineLevel="1" x14ac:dyDescent="0.25">
      <c r="A178" s="12" t="s">
        <v>220</v>
      </c>
      <c r="B178" s="7"/>
      <c r="C178" s="85"/>
      <c r="D178" s="85"/>
      <c r="E178" s="85"/>
      <c r="F178" s="3"/>
    </row>
    <row r="179" spans="1:6" hidden="1" outlineLevel="1" x14ac:dyDescent="0.25">
      <c r="A179" s="12" t="s">
        <v>221</v>
      </c>
      <c r="B179" s="7"/>
      <c r="C179" s="85"/>
      <c r="D179" s="85"/>
      <c r="E179" s="85"/>
      <c r="F179" s="3"/>
    </row>
    <row r="180" spans="1:6" hidden="1" outlineLevel="1" x14ac:dyDescent="0.25">
      <c r="A180" s="12" t="s">
        <v>222</v>
      </c>
      <c r="B180" s="7"/>
      <c r="C180" s="7">
        <f>IF(C178&gt;0,+C179-C178+C182,0)</f>
        <v>0</v>
      </c>
      <c r="D180" s="7">
        <f t="shared" ref="D180" si="74">IF(D178&gt;0,+D179-D178+D182,0)</f>
        <v>0</v>
      </c>
      <c r="E180" s="7">
        <f t="shared" ref="E180" si="75">IF(E178&gt;0,+E179-E178+E182,0)</f>
        <v>0</v>
      </c>
      <c r="F180" s="3"/>
    </row>
    <row r="181" spans="1:6" hidden="1" outlineLevel="1" x14ac:dyDescent="0.25">
      <c r="A181" s="12" t="s">
        <v>225</v>
      </c>
      <c r="B181" s="7">
        <f>+B176</f>
        <v>0</v>
      </c>
      <c r="C181" s="7">
        <f>IF(C178&gt;0, 0,+B181+C177-C178)</f>
        <v>0</v>
      </c>
      <c r="D181" s="7">
        <f t="shared" ref="D181:E181" si="76">IF(D178&gt;0, 0,+C181+D177-D178)</f>
        <v>0</v>
      </c>
      <c r="E181" s="7">
        <f t="shared" si="76"/>
        <v>0</v>
      </c>
      <c r="F181" s="3"/>
    </row>
    <row r="182" spans="1:6" hidden="1" outlineLevel="1" x14ac:dyDescent="0.25">
      <c r="A182" s="12" t="s">
        <v>135</v>
      </c>
      <c r="B182" s="7"/>
      <c r="C182" s="7">
        <f>IF(C176&gt;0,IF($B$9*C176&gt;B185,B185,$B$9*C176),0)</f>
        <v>0</v>
      </c>
      <c r="D182" s="7">
        <f>IF(D176&gt;0,IF($B$9*D176&gt;C185,C185,$B$9*D176),0)</f>
        <v>0</v>
      </c>
      <c r="E182" s="7">
        <f>IF(E176&gt;0,IF($B$9*E176&gt;D185,D185,$B$9*E176),0)</f>
        <v>0</v>
      </c>
      <c r="F182" s="3"/>
    </row>
    <row r="183" spans="1:6" hidden="1" outlineLevel="1" x14ac:dyDescent="0.25">
      <c r="A183" s="12" t="s">
        <v>15</v>
      </c>
      <c r="B183" s="7"/>
      <c r="C183" s="7">
        <f>IF(C181&gt;0,+B183+C182,0)</f>
        <v>0</v>
      </c>
      <c r="D183" s="7">
        <f>IF(D181&gt;0,+C183+D182,0)</f>
        <v>0</v>
      </c>
      <c r="E183" s="7">
        <f>IF(E181&gt;0,+D183+E182,0)</f>
        <v>0</v>
      </c>
      <c r="F183" s="3"/>
    </row>
    <row r="184" spans="1:6" hidden="1" outlineLevel="1" x14ac:dyDescent="0.25">
      <c r="A184" s="12" t="s">
        <v>279</v>
      </c>
      <c r="B184" s="7">
        <f>IF(B178&gt;0,B178-B182,0)</f>
        <v>0</v>
      </c>
      <c r="C184" s="7">
        <f>IF(C178&gt;0,C178-C182,0)</f>
        <v>0</v>
      </c>
      <c r="D184" s="7">
        <f t="shared" ref="D184:E184" si="77">IF(D178&gt;0,D178-D182,0)</f>
        <v>0</v>
      </c>
      <c r="E184" s="7">
        <f t="shared" si="77"/>
        <v>0</v>
      </c>
      <c r="F184" s="3"/>
    </row>
    <row r="185" spans="1:6" hidden="1" outlineLevel="1" x14ac:dyDescent="0.25">
      <c r="A185" s="12" t="s">
        <v>16</v>
      </c>
      <c r="B185" s="7">
        <f>+B176-B183</f>
        <v>0</v>
      </c>
      <c r="C185" s="7">
        <f>IF(C178&gt;0,0,+C181-C183)</f>
        <v>0</v>
      </c>
      <c r="D185" s="7">
        <f>IF(D178&gt;0,0,+D181-D183)</f>
        <v>0</v>
      </c>
      <c r="E185" s="7">
        <f>IF(E178&gt;0,0,+E181-E183)</f>
        <v>0</v>
      </c>
      <c r="F185" s="3"/>
    </row>
    <row r="186" spans="1:6" hidden="1" outlineLevel="1" x14ac:dyDescent="0.25">
      <c r="F186" s="3"/>
    </row>
    <row r="187" spans="1:6" hidden="1" outlineLevel="1" x14ac:dyDescent="0.25">
      <c r="F187" s="3"/>
    </row>
    <row r="188" spans="1:6" ht="18.75" collapsed="1" x14ac:dyDescent="0.3">
      <c r="A188" s="45" t="str">
        <f>+A10</f>
        <v>Aplicaciones informáticas (total)</v>
      </c>
      <c r="B188" s="13">
        <v>0</v>
      </c>
      <c r="C188" s="13">
        <v>1</v>
      </c>
      <c r="D188" s="13">
        <v>2</v>
      </c>
      <c r="E188" s="13">
        <v>3</v>
      </c>
      <c r="F188" s="3"/>
    </row>
    <row r="189" spans="1:6" x14ac:dyDescent="0.25">
      <c r="A189" s="12" t="s">
        <v>223</v>
      </c>
      <c r="B189" s="7">
        <f>+B202+B215</f>
        <v>0</v>
      </c>
      <c r="C189" s="7">
        <f t="shared" ref="C189:E189" si="78">+C202+C215</f>
        <v>0</v>
      </c>
      <c r="D189" s="7">
        <f t="shared" si="78"/>
        <v>0</v>
      </c>
      <c r="E189" s="7">
        <f t="shared" si="78"/>
        <v>0</v>
      </c>
      <c r="F189" s="3"/>
    </row>
    <row r="190" spans="1:6" x14ac:dyDescent="0.25">
      <c r="A190" s="12" t="s">
        <v>224</v>
      </c>
      <c r="B190" s="7">
        <f t="shared" ref="B190:E190" si="79">+B203+B216</f>
        <v>0</v>
      </c>
      <c r="C190" s="7">
        <f t="shared" si="79"/>
        <v>0</v>
      </c>
      <c r="D190" s="7">
        <f t="shared" si="79"/>
        <v>0</v>
      </c>
      <c r="E190" s="7">
        <f t="shared" si="79"/>
        <v>0</v>
      </c>
      <c r="F190" s="3"/>
    </row>
    <row r="191" spans="1:6" x14ac:dyDescent="0.25">
      <c r="A191" s="12" t="s">
        <v>220</v>
      </c>
      <c r="B191" s="7">
        <f t="shared" ref="B191:E191" si="80">+B204+B217</f>
        <v>0</v>
      </c>
      <c r="C191" s="7">
        <f t="shared" si="80"/>
        <v>0</v>
      </c>
      <c r="D191" s="7">
        <f t="shared" si="80"/>
        <v>0</v>
      </c>
      <c r="E191" s="7">
        <f t="shared" si="80"/>
        <v>0</v>
      </c>
      <c r="F191" s="3"/>
    </row>
    <row r="192" spans="1:6" x14ac:dyDescent="0.25">
      <c r="A192" s="12" t="s">
        <v>221</v>
      </c>
      <c r="B192" s="7">
        <f t="shared" ref="B192:E192" si="81">+B205+B218</f>
        <v>0</v>
      </c>
      <c r="C192" s="7">
        <f t="shared" si="81"/>
        <v>0</v>
      </c>
      <c r="D192" s="7">
        <f t="shared" si="81"/>
        <v>0</v>
      </c>
      <c r="E192" s="7">
        <f t="shared" si="81"/>
        <v>0</v>
      </c>
      <c r="F192" s="3"/>
    </row>
    <row r="193" spans="1:6" x14ac:dyDescent="0.25">
      <c r="A193" s="12" t="s">
        <v>222</v>
      </c>
      <c r="B193" s="7">
        <f t="shared" ref="B193:E193" si="82">+B206+B219</f>
        <v>0</v>
      </c>
      <c r="C193" s="7">
        <f t="shared" si="82"/>
        <v>0</v>
      </c>
      <c r="D193" s="7">
        <f t="shared" si="82"/>
        <v>0</v>
      </c>
      <c r="E193" s="7">
        <f t="shared" si="82"/>
        <v>0</v>
      </c>
      <c r="F193" s="3"/>
    </row>
    <row r="194" spans="1:6" x14ac:dyDescent="0.25">
      <c r="A194" s="12" t="s">
        <v>225</v>
      </c>
      <c r="B194" s="7">
        <f t="shared" ref="B194:E194" si="83">+B207+B220</f>
        <v>0</v>
      </c>
      <c r="C194" s="7">
        <f t="shared" si="83"/>
        <v>0</v>
      </c>
      <c r="D194" s="7">
        <f t="shared" si="83"/>
        <v>0</v>
      </c>
      <c r="E194" s="7">
        <f t="shared" si="83"/>
        <v>0</v>
      </c>
      <c r="F194" s="3"/>
    </row>
    <row r="195" spans="1:6" x14ac:dyDescent="0.25">
      <c r="A195" s="12" t="s">
        <v>135</v>
      </c>
      <c r="B195" s="7">
        <f t="shared" ref="B195:E195" si="84">+B208+B221</f>
        <v>0</v>
      </c>
      <c r="C195" s="7">
        <f t="shared" si="84"/>
        <v>0</v>
      </c>
      <c r="D195" s="7">
        <f t="shared" si="84"/>
        <v>0</v>
      </c>
      <c r="E195" s="7">
        <f t="shared" si="84"/>
        <v>0</v>
      </c>
      <c r="F195" s="3"/>
    </row>
    <row r="196" spans="1:6" x14ac:dyDescent="0.25">
      <c r="A196" s="12" t="s">
        <v>15</v>
      </c>
      <c r="B196" s="7">
        <f t="shared" ref="B196:B197" si="85">+B209+B222</f>
        <v>0</v>
      </c>
      <c r="C196" s="7">
        <f t="shared" ref="C196:E196" si="86">+C209+C222</f>
        <v>0</v>
      </c>
      <c r="D196" s="7">
        <f t="shared" si="86"/>
        <v>0</v>
      </c>
      <c r="E196" s="7">
        <f t="shared" si="86"/>
        <v>0</v>
      </c>
      <c r="F196" s="3"/>
    </row>
    <row r="197" spans="1:6" x14ac:dyDescent="0.25">
      <c r="A197" s="12" t="s">
        <v>279</v>
      </c>
      <c r="B197" s="7">
        <f t="shared" si="85"/>
        <v>0</v>
      </c>
      <c r="C197" s="7">
        <f t="shared" ref="C197:E197" si="87">+C210+C223</f>
        <v>0</v>
      </c>
      <c r="D197" s="7">
        <f t="shared" si="87"/>
        <v>0</v>
      </c>
      <c r="E197" s="7">
        <f t="shared" si="87"/>
        <v>0</v>
      </c>
      <c r="F197" s="3"/>
    </row>
    <row r="198" spans="1:6" x14ac:dyDescent="0.25">
      <c r="A198" s="12" t="s">
        <v>16</v>
      </c>
      <c r="B198" s="7">
        <f t="shared" ref="B198:E198" si="88">+B211+B224</f>
        <v>0</v>
      </c>
      <c r="C198" s="7">
        <f t="shared" si="88"/>
        <v>0</v>
      </c>
      <c r="D198" s="7">
        <f t="shared" si="88"/>
        <v>0</v>
      </c>
      <c r="E198" s="7">
        <f t="shared" si="88"/>
        <v>0</v>
      </c>
      <c r="F198" s="3"/>
    </row>
    <row r="199" spans="1:6" x14ac:dyDescent="0.25">
      <c r="F199" s="3"/>
    </row>
    <row r="200" spans="1:6" ht="18.75" x14ac:dyDescent="0.3">
      <c r="A200" s="60" t="s">
        <v>248</v>
      </c>
      <c r="F200" s="3"/>
    </row>
    <row r="201" spans="1:6" ht="18.75" x14ac:dyDescent="0.3">
      <c r="A201" s="15" t="s">
        <v>2</v>
      </c>
      <c r="B201" s="13">
        <v>0</v>
      </c>
      <c r="C201" s="13">
        <v>1</v>
      </c>
      <c r="D201" s="13">
        <v>2</v>
      </c>
      <c r="E201" s="13">
        <v>3</v>
      </c>
      <c r="F201" s="3"/>
    </row>
    <row r="202" spans="1:6" x14ac:dyDescent="0.25">
      <c r="A202" s="12" t="s">
        <v>223</v>
      </c>
      <c r="B202" s="86">
        <f>+'PLAN INV Y FIN INICIAL'!B11</f>
        <v>0</v>
      </c>
      <c r="C202" s="7">
        <f>+B207</f>
        <v>0</v>
      </c>
      <c r="D202" s="7">
        <f t="shared" ref="D202" si="89">+C207</f>
        <v>0</v>
      </c>
      <c r="E202" s="7">
        <f t="shared" ref="E202" si="90">+D207</f>
        <v>0</v>
      </c>
      <c r="F202" s="3"/>
    </row>
    <row r="203" spans="1:6" hidden="1" outlineLevel="1" x14ac:dyDescent="0.25">
      <c r="A203" s="12" t="s">
        <v>224</v>
      </c>
      <c r="B203" s="86"/>
      <c r="C203" s="85"/>
      <c r="D203" s="85"/>
      <c r="E203" s="85"/>
      <c r="F203" s="3"/>
    </row>
    <row r="204" spans="1:6" hidden="1" outlineLevel="1" x14ac:dyDescent="0.25">
      <c r="A204" s="12" t="s">
        <v>220</v>
      </c>
      <c r="B204" s="7"/>
      <c r="C204" s="85"/>
      <c r="D204" s="85"/>
      <c r="E204" s="85"/>
      <c r="F204" s="3"/>
    </row>
    <row r="205" spans="1:6" hidden="1" outlineLevel="1" x14ac:dyDescent="0.25">
      <c r="A205" s="12" t="s">
        <v>221</v>
      </c>
      <c r="B205" s="7"/>
      <c r="C205" s="85"/>
      <c r="D205" s="85"/>
      <c r="E205" s="85"/>
      <c r="F205" s="3"/>
    </row>
    <row r="206" spans="1:6" hidden="1" outlineLevel="1" x14ac:dyDescent="0.25">
      <c r="A206" s="12" t="s">
        <v>222</v>
      </c>
      <c r="B206" s="7"/>
      <c r="C206" s="7">
        <f>IF(C204&gt;0,+C205-C204+C208,0)</f>
        <v>0</v>
      </c>
      <c r="D206" s="7">
        <f t="shared" ref="D206" si="91">IF(D204&gt;0,+D205-D204+D208,0)</f>
        <v>0</v>
      </c>
      <c r="E206" s="7">
        <f t="shared" ref="E206" si="92">IF(E204&gt;0,+E205-E204+E208,0)</f>
        <v>0</v>
      </c>
      <c r="F206" s="3"/>
    </row>
    <row r="207" spans="1:6" hidden="1" outlineLevel="1" x14ac:dyDescent="0.25">
      <c r="A207" s="12" t="s">
        <v>225</v>
      </c>
      <c r="B207" s="7">
        <f>+B202</f>
        <v>0</v>
      </c>
      <c r="C207" s="7">
        <f>IF(C204&gt;0, 0,+B207+C203-C204)</f>
        <v>0</v>
      </c>
      <c r="D207" s="7">
        <f t="shared" ref="D207:E207" si="93">IF(D204&gt;0, 0,+C207+D203-D204)</f>
        <v>0</v>
      </c>
      <c r="E207" s="7">
        <f t="shared" si="93"/>
        <v>0</v>
      </c>
      <c r="F207" s="3"/>
    </row>
    <row r="208" spans="1:6" hidden="1" outlineLevel="1" x14ac:dyDescent="0.25">
      <c r="A208" s="12" t="s">
        <v>135</v>
      </c>
      <c r="B208" s="7"/>
      <c r="C208" s="7">
        <f>IF(C202&gt;0,IF($B$10*C202&gt;B211,B211,$B$10*C202),0)</f>
        <v>0</v>
      </c>
      <c r="D208" s="7">
        <f>IF(D202&gt;0,IF($B$10*D202&gt;C211,C211,$B$10*D202),0)</f>
        <v>0</v>
      </c>
      <c r="E208" s="7">
        <f>IF(E202&gt;0,IF($B$10*E202&gt;D211,D211,$B$10*E202),0)</f>
        <v>0</v>
      </c>
      <c r="F208" s="3"/>
    </row>
    <row r="209" spans="1:6" hidden="1" outlineLevel="1" x14ac:dyDescent="0.25">
      <c r="A209" s="12" t="s">
        <v>15</v>
      </c>
      <c r="B209" s="7"/>
      <c r="C209" s="7">
        <f>IF(C207&gt;0,+B209+C208,0)</f>
        <v>0</v>
      </c>
      <c r="D209" s="7">
        <f>IF(D207&gt;0,+C209+D208,0)</f>
        <v>0</v>
      </c>
      <c r="E209" s="7">
        <f>IF(E207&gt;0,+D209+E208,0)</f>
        <v>0</v>
      </c>
      <c r="F209" s="3"/>
    </row>
    <row r="210" spans="1:6" hidden="1" outlineLevel="1" x14ac:dyDescent="0.25">
      <c r="A210" s="12" t="s">
        <v>279</v>
      </c>
      <c r="B210" s="7">
        <f>IF(B204&gt;0,B204-B208,0)</f>
        <v>0</v>
      </c>
      <c r="C210" s="7">
        <f>IF(C204&gt;0,C204-C208,0)</f>
        <v>0</v>
      </c>
      <c r="D210" s="7">
        <f t="shared" ref="D210:E210" si="94">IF(D204&gt;0,D204-D208,0)</f>
        <v>0</v>
      </c>
      <c r="E210" s="7">
        <f t="shared" si="94"/>
        <v>0</v>
      </c>
      <c r="F210" s="3"/>
    </row>
    <row r="211" spans="1:6" hidden="1" outlineLevel="1" x14ac:dyDescent="0.25">
      <c r="A211" s="12" t="s">
        <v>16</v>
      </c>
      <c r="B211" s="7">
        <f>+B202-B209</f>
        <v>0</v>
      </c>
      <c r="C211" s="7">
        <f>IF(C204&gt;0,0,+C207-C209)</f>
        <v>0</v>
      </c>
      <c r="D211" s="7">
        <f>IF(D204&gt;0,0,+D207-D209)</f>
        <v>0</v>
      </c>
      <c r="E211" s="7">
        <f>IF(E204&gt;0,0,+E207-E209)</f>
        <v>0</v>
      </c>
      <c r="F211" s="3"/>
    </row>
    <row r="212" spans="1:6" hidden="1" outlineLevel="1" x14ac:dyDescent="0.25">
      <c r="F212" s="3"/>
    </row>
    <row r="213" spans="1:6" ht="18.75" hidden="1" outlineLevel="1" x14ac:dyDescent="0.3">
      <c r="A213" s="60" t="s">
        <v>249</v>
      </c>
      <c r="F213" s="3"/>
    </row>
    <row r="214" spans="1:6" ht="18.75" collapsed="1" x14ac:dyDescent="0.3">
      <c r="A214" s="15" t="s">
        <v>2</v>
      </c>
      <c r="B214" s="13">
        <v>0</v>
      </c>
      <c r="C214" s="13">
        <v>1</v>
      </c>
      <c r="D214" s="13">
        <v>2</v>
      </c>
      <c r="E214" s="13">
        <v>3</v>
      </c>
      <c r="F214" s="3"/>
    </row>
    <row r="215" spans="1:6" x14ac:dyDescent="0.25">
      <c r="A215" s="12" t="s">
        <v>223</v>
      </c>
      <c r="B215" s="86"/>
      <c r="C215" s="7">
        <f>+B220</f>
        <v>0</v>
      </c>
      <c r="D215" s="7">
        <f t="shared" ref="D215" si="95">+C220</f>
        <v>0</v>
      </c>
      <c r="E215" s="7">
        <f t="shared" ref="E215" si="96">+D220</f>
        <v>0</v>
      </c>
      <c r="F215" s="3"/>
    </row>
    <row r="216" spans="1:6" hidden="1" outlineLevel="1" x14ac:dyDescent="0.25">
      <c r="A216" s="12" t="s">
        <v>224</v>
      </c>
      <c r="B216" s="86"/>
      <c r="C216" s="85"/>
      <c r="D216" s="85"/>
      <c r="E216" s="85"/>
      <c r="F216" s="3"/>
    </row>
    <row r="217" spans="1:6" hidden="1" outlineLevel="1" x14ac:dyDescent="0.25">
      <c r="A217" s="12" t="s">
        <v>220</v>
      </c>
      <c r="B217" s="7"/>
      <c r="C217" s="85"/>
      <c r="D217" s="85"/>
      <c r="E217" s="85"/>
      <c r="F217" s="3"/>
    </row>
    <row r="218" spans="1:6" hidden="1" outlineLevel="1" x14ac:dyDescent="0.25">
      <c r="A218" s="12" t="s">
        <v>221</v>
      </c>
      <c r="B218" s="7"/>
      <c r="C218" s="85"/>
      <c r="D218" s="85"/>
      <c r="E218" s="85"/>
      <c r="F218" s="3"/>
    </row>
    <row r="219" spans="1:6" hidden="1" outlineLevel="1" x14ac:dyDescent="0.25">
      <c r="A219" s="12" t="s">
        <v>222</v>
      </c>
      <c r="B219" s="7"/>
      <c r="C219" s="7">
        <f>IF(C217&gt;0,+C218-C217+C221,0)</f>
        <v>0</v>
      </c>
      <c r="D219" s="7">
        <f t="shared" ref="D219" si="97">IF(D217&gt;0,+D218-D217+D221,0)</f>
        <v>0</v>
      </c>
      <c r="E219" s="7">
        <f t="shared" ref="E219" si="98">IF(E217&gt;0,+E218-E217+E221,0)</f>
        <v>0</v>
      </c>
      <c r="F219" s="3"/>
    </row>
    <row r="220" spans="1:6" hidden="1" outlineLevel="1" x14ac:dyDescent="0.25">
      <c r="A220" s="12" t="s">
        <v>225</v>
      </c>
      <c r="B220" s="7">
        <f>+B215</f>
        <v>0</v>
      </c>
      <c r="C220" s="7">
        <f>IF(C217&gt;0, 0,+B220+C216-C217)</f>
        <v>0</v>
      </c>
      <c r="D220" s="7">
        <f t="shared" ref="D220:E220" si="99">IF(D217&gt;0, 0,+C220+D216-D217)</f>
        <v>0</v>
      </c>
      <c r="E220" s="7">
        <f t="shared" si="99"/>
        <v>0</v>
      </c>
      <c r="F220" s="3"/>
    </row>
    <row r="221" spans="1:6" hidden="1" outlineLevel="1" x14ac:dyDescent="0.25">
      <c r="A221" s="12" t="s">
        <v>135</v>
      </c>
      <c r="B221" s="7"/>
      <c r="C221" s="7">
        <f>IF(C215&gt;0,IF($B$10*C215&gt;B224,B224,$B$10*C215),0)</f>
        <v>0</v>
      </c>
      <c r="D221" s="7">
        <f>IF(D215&gt;0,IF($B$10*D215&gt;C224,C224,$B$10*D215),0)</f>
        <v>0</v>
      </c>
      <c r="E221" s="7">
        <f>IF(E215&gt;0,IF($B$10*E215&gt;D224,D224,$B$10*E215),0)</f>
        <v>0</v>
      </c>
      <c r="F221" s="3"/>
    </row>
    <row r="222" spans="1:6" hidden="1" outlineLevel="1" x14ac:dyDescent="0.25">
      <c r="A222" s="12" t="s">
        <v>15</v>
      </c>
      <c r="B222" s="7"/>
      <c r="C222" s="7">
        <f>IF(C220&gt;0,+B222+C221,0)</f>
        <v>0</v>
      </c>
      <c r="D222" s="7">
        <f>IF(D220&gt;0,+C222+D221,0)</f>
        <v>0</v>
      </c>
      <c r="E222" s="7">
        <f>IF(E220&gt;0,+D222+E221,0)</f>
        <v>0</v>
      </c>
      <c r="F222" s="3"/>
    </row>
    <row r="223" spans="1:6" hidden="1" outlineLevel="1" x14ac:dyDescent="0.25">
      <c r="A223" s="12" t="s">
        <v>279</v>
      </c>
      <c r="B223" s="7">
        <f>IF(B217&gt;0,B217-B221,0)</f>
        <v>0</v>
      </c>
      <c r="C223" s="7">
        <f>IF(C217&gt;0,C217-C221,0)</f>
        <v>0</v>
      </c>
      <c r="D223" s="7">
        <f t="shared" ref="D223:E223" si="100">IF(D217&gt;0,D217-D221,0)</f>
        <v>0</v>
      </c>
      <c r="E223" s="7">
        <f t="shared" si="100"/>
        <v>0</v>
      </c>
      <c r="F223" s="3"/>
    </row>
    <row r="224" spans="1:6" hidden="1" outlineLevel="1" x14ac:dyDescent="0.25">
      <c r="A224" s="12" t="s">
        <v>16</v>
      </c>
      <c r="B224" s="7">
        <f>+B215-B222</f>
        <v>0</v>
      </c>
      <c r="C224" s="7">
        <f>IF(C217&gt;0,0,+C220-C222)</f>
        <v>0</v>
      </c>
      <c r="D224" s="7">
        <f>IF(D217&gt;0,0,+D220-D222)</f>
        <v>0</v>
      </c>
      <c r="E224" s="7">
        <f>IF(E217&gt;0,0,+E220-E222)</f>
        <v>0</v>
      </c>
      <c r="F224" s="3"/>
    </row>
    <row r="225" spans="1:6" hidden="1" outlineLevel="1" x14ac:dyDescent="0.25">
      <c r="F225" s="3"/>
    </row>
    <row r="226" spans="1:6" hidden="1" outlineLevel="1" x14ac:dyDescent="0.25">
      <c r="F226" s="3"/>
    </row>
    <row r="227" spans="1:6" ht="18.75" collapsed="1" x14ac:dyDescent="0.3">
      <c r="A227" s="45" t="str">
        <f>+A11</f>
        <v>Investigación (total)</v>
      </c>
      <c r="B227" s="13">
        <v>0</v>
      </c>
      <c r="C227" s="13">
        <v>1</v>
      </c>
      <c r="D227" s="13">
        <v>2</v>
      </c>
      <c r="E227" s="13">
        <v>3</v>
      </c>
      <c r="F227" s="3"/>
    </row>
    <row r="228" spans="1:6" x14ac:dyDescent="0.25">
      <c r="A228" s="12" t="s">
        <v>223</v>
      </c>
      <c r="B228" s="7">
        <f>+B241+B254</f>
        <v>0</v>
      </c>
      <c r="C228" s="7">
        <f t="shared" ref="C228:E228" si="101">+C241+C254</f>
        <v>0</v>
      </c>
      <c r="D228" s="7">
        <f t="shared" si="101"/>
        <v>0</v>
      </c>
      <c r="E228" s="7">
        <f t="shared" si="101"/>
        <v>0</v>
      </c>
      <c r="F228" s="3"/>
    </row>
    <row r="229" spans="1:6" x14ac:dyDescent="0.25">
      <c r="A229" s="12" t="s">
        <v>224</v>
      </c>
      <c r="B229" s="7">
        <f t="shared" ref="B229:E229" si="102">+B242+B255</f>
        <v>0</v>
      </c>
      <c r="C229" s="7">
        <f t="shared" si="102"/>
        <v>0</v>
      </c>
      <c r="D229" s="7">
        <f t="shared" si="102"/>
        <v>0</v>
      </c>
      <c r="E229" s="7">
        <f t="shared" si="102"/>
        <v>0</v>
      </c>
      <c r="F229" s="3"/>
    </row>
    <row r="230" spans="1:6" x14ac:dyDescent="0.25">
      <c r="A230" s="12" t="s">
        <v>220</v>
      </c>
      <c r="B230" s="7">
        <f t="shared" ref="B230:E230" si="103">+B243+B256</f>
        <v>0</v>
      </c>
      <c r="C230" s="7">
        <f t="shared" si="103"/>
        <v>0</v>
      </c>
      <c r="D230" s="7">
        <f t="shared" si="103"/>
        <v>0</v>
      </c>
      <c r="E230" s="7">
        <f t="shared" si="103"/>
        <v>0</v>
      </c>
      <c r="F230" s="3"/>
    </row>
    <row r="231" spans="1:6" x14ac:dyDescent="0.25">
      <c r="A231" s="12" t="s">
        <v>221</v>
      </c>
      <c r="B231" s="7">
        <f t="shared" ref="B231:E231" si="104">+B244+B257</f>
        <v>0</v>
      </c>
      <c r="C231" s="7">
        <f t="shared" si="104"/>
        <v>0</v>
      </c>
      <c r="D231" s="7">
        <f t="shared" si="104"/>
        <v>0</v>
      </c>
      <c r="E231" s="7">
        <f t="shared" si="104"/>
        <v>0</v>
      </c>
      <c r="F231" s="3"/>
    </row>
    <row r="232" spans="1:6" x14ac:dyDescent="0.25">
      <c r="A232" s="12" t="s">
        <v>222</v>
      </c>
      <c r="B232" s="7"/>
      <c r="C232" s="7">
        <f t="shared" ref="C232:E232" si="105">+C245+C258</f>
        <v>0</v>
      </c>
      <c r="D232" s="7">
        <f t="shared" si="105"/>
        <v>0</v>
      </c>
      <c r="E232" s="7">
        <f t="shared" si="105"/>
        <v>0</v>
      </c>
      <c r="F232" s="3"/>
    </row>
    <row r="233" spans="1:6" x14ac:dyDescent="0.25">
      <c r="A233" s="12" t="s">
        <v>225</v>
      </c>
      <c r="B233" s="7">
        <f t="shared" ref="B233:E233" si="106">+B246+B259</f>
        <v>0</v>
      </c>
      <c r="C233" s="7">
        <f t="shared" si="106"/>
        <v>0</v>
      </c>
      <c r="D233" s="7">
        <f t="shared" si="106"/>
        <v>0</v>
      </c>
      <c r="E233" s="7">
        <f t="shared" si="106"/>
        <v>0</v>
      </c>
      <c r="F233" s="3"/>
    </row>
    <row r="234" spans="1:6" x14ac:dyDescent="0.25">
      <c r="A234" s="12" t="s">
        <v>135</v>
      </c>
      <c r="B234" s="7">
        <f t="shared" ref="B234:E234" si="107">+B247+B260</f>
        <v>0</v>
      </c>
      <c r="C234" s="7">
        <f t="shared" si="107"/>
        <v>0</v>
      </c>
      <c r="D234" s="7">
        <f t="shared" si="107"/>
        <v>0</v>
      </c>
      <c r="E234" s="7">
        <f t="shared" si="107"/>
        <v>0</v>
      </c>
      <c r="F234" s="3"/>
    </row>
    <row r="235" spans="1:6" x14ac:dyDescent="0.25">
      <c r="A235" s="12" t="s">
        <v>15</v>
      </c>
      <c r="B235" s="7">
        <f t="shared" ref="B235:B236" si="108">+B248+B261</f>
        <v>0</v>
      </c>
      <c r="C235" s="7">
        <f t="shared" ref="C235:E235" si="109">+C248+C261</f>
        <v>0</v>
      </c>
      <c r="D235" s="7">
        <f t="shared" si="109"/>
        <v>0</v>
      </c>
      <c r="E235" s="7">
        <f t="shared" si="109"/>
        <v>0</v>
      </c>
      <c r="F235" s="3"/>
    </row>
    <row r="236" spans="1:6" x14ac:dyDescent="0.25">
      <c r="A236" s="12" t="s">
        <v>279</v>
      </c>
      <c r="B236" s="7">
        <f t="shared" si="108"/>
        <v>0</v>
      </c>
      <c r="C236" s="7">
        <f t="shared" ref="C236:E236" si="110">+C249+C262</f>
        <v>0</v>
      </c>
      <c r="D236" s="7">
        <f t="shared" si="110"/>
        <v>0</v>
      </c>
      <c r="E236" s="7">
        <f t="shared" si="110"/>
        <v>0</v>
      </c>
      <c r="F236" s="3"/>
    </row>
    <row r="237" spans="1:6" x14ac:dyDescent="0.25">
      <c r="A237" s="12" t="s">
        <v>16</v>
      </c>
      <c r="B237" s="7">
        <f t="shared" ref="B237:E237" si="111">+B250+B263</f>
        <v>0</v>
      </c>
      <c r="C237" s="7">
        <f t="shared" si="111"/>
        <v>0</v>
      </c>
      <c r="D237" s="7">
        <f t="shared" si="111"/>
        <v>0</v>
      </c>
      <c r="E237" s="7">
        <f t="shared" si="111"/>
        <v>0</v>
      </c>
      <c r="F237" s="3"/>
    </row>
    <row r="238" spans="1:6" x14ac:dyDescent="0.25">
      <c r="F238" s="3"/>
    </row>
    <row r="239" spans="1:6" ht="18.75" x14ac:dyDescent="0.3">
      <c r="A239" s="60" t="s">
        <v>250</v>
      </c>
      <c r="F239" s="3"/>
    </row>
    <row r="240" spans="1:6" ht="18.75" x14ac:dyDescent="0.3">
      <c r="A240" s="15" t="s">
        <v>2</v>
      </c>
      <c r="B240" s="13">
        <v>0</v>
      </c>
      <c r="C240" s="13">
        <v>1</v>
      </c>
      <c r="D240" s="13">
        <v>2</v>
      </c>
      <c r="E240" s="13">
        <v>3</v>
      </c>
      <c r="F240" s="3"/>
    </row>
    <row r="241" spans="1:6" x14ac:dyDescent="0.25">
      <c r="A241" s="12" t="s">
        <v>223</v>
      </c>
      <c r="B241" s="86">
        <f>+'PLAN INV Y FIN INICIAL'!B12</f>
        <v>0</v>
      </c>
      <c r="C241" s="7">
        <f>+B246</f>
        <v>0</v>
      </c>
      <c r="D241" s="7">
        <f t="shared" ref="D241" si="112">+C246</f>
        <v>0</v>
      </c>
      <c r="E241" s="7">
        <f t="shared" ref="E241" si="113">+D246</f>
        <v>0</v>
      </c>
      <c r="F241" s="3"/>
    </row>
    <row r="242" spans="1:6" hidden="1" outlineLevel="1" x14ac:dyDescent="0.25">
      <c r="A242" s="12" t="s">
        <v>224</v>
      </c>
      <c r="B242" s="86"/>
      <c r="C242" s="85"/>
      <c r="D242" s="85"/>
      <c r="E242" s="85"/>
      <c r="F242" s="3"/>
    </row>
    <row r="243" spans="1:6" hidden="1" outlineLevel="1" x14ac:dyDescent="0.25">
      <c r="A243" s="12" t="s">
        <v>220</v>
      </c>
      <c r="B243" s="7"/>
      <c r="C243" s="85"/>
      <c r="D243" s="85"/>
      <c r="E243" s="85"/>
      <c r="F243" s="3"/>
    </row>
    <row r="244" spans="1:6" hidden="1" outlineLevel="1" x14ac:dyDescent="0.25">
      <c r="A244" s="12" t="s">
        <v>221</v>
      </c>
      <c r="B244" s="7"/>
      <c r="C244" s="85"/>
      <c r="D244" s="85"/>
      <c r="E244" s="85"/>
      <c r="F244" s="3"/>
    </row>
    <row r="245" spans="1:6" hidden="1" outlineLevel="1" x14ac:dyDescent="0.25">
      <c r="A245" s="12" t="s">
        <v>222</v>
      </c>
      <c r="B245" s="7"/>
      <c r="C245" s="7">
        <f>IF(C243&gt;0,+C244-C243+C247,0)</f>
        <v>0</v>
      </c>
      <c r="D245" s="7">
        <f t="shared" ref="D245" si="114">IF(D243&gt;0,+D244-D243+D247,0)</f>
        <v>0</v>
      </c>
      <c r="E245" s="7">
        <f t="shared" ref="E245" si="115">IF(E243&gt;0,+E244-E243+E247,0)</f>
        <v>0</v>
      </c>
      <c r="F245" s="3"/>
    </row>
    <row r="246" spans="1:6" hidden="1" outlineLevel="1" x14ac:dyDescent="0.25">
      <c r="A246" s="12" t="s">
        <v>225</v>
      </c>
      <c r="B246" s="7">
        <f>+B241</f>
        <v>0</v>
      </c>
      <c r="C246" s="7">
        <f>IF(C243&gt;0, 0,+B246+C242-C243)</f>
        <v>0</v>
      </c>
      <c r="D246" s="7">
        <f t="shared" ref="D246:E246" si="116">IF(D243&gt;0, 0,+C246+D242-D243)</f>
        <v>0</v>
      </c>
      <c r="E246" s="7">
        <f t="shared" si="116"/>
        <v>0</v>
      </c>
      <c r="F246" s="3"/>
    </row>
    <row r="247" spans="1:6" hidden="1" outlineLevel="1" x14ac:dyDescent="0.25">
      <c r="A247" s="12" t="s">
        <v>135</v>
      </c>
      <c r="B247" s="7"/>
      <c r="C247" s="7">
        <f>IF(C241&gt;0,IF($B$11*C241&gt;B250,B250,$B$11*C241),0)</f>
        <v>0</v>
      </c>
      <c r="D247" s="7">
        <f>IF(D241&gt;0,IF($B$11*D241&gt;C250,C250,$B$11*D241),0)</f>
        <v>0</v>
      </c>
      <c r="E247" s="7">
        <f>IF(E241&gt;0,IF($B$11*E241&gt;D250,D250,$B$11*E241),0)</f>
        <v>0</v>
      </c>
      <c r="F247" s="3"/>
    </row>
    <row r="248" spans="1:6" hidden="1" outlineLevel="1" x14ac:dyDescent="0.25">
      <c r="A248" s="12" t="s">
        <v>15</v>
      </c>
      <c r="B248" s="7"/>
      <c r="C248" s="7">
        <f>IF(C246&gt;0,+B248+C247,0)</f>
        <v>0</v>
      </c>
      <c r="D248" s="7">
        <f>IF(D246&gt;0,+C248+D247,0)</f>
        <v>0</v>
      </c>
      <c r="E248" s="7">
        <f>IF(E246&gt;0,+D248+E247,0)</f>
        <v>0</v>
      </c>
      <c r="F248" s="3"/>
    </row>
    <row r="249" spans="1:6" hidden="1" outlineLevel="1" x14ac:dyDescent="0.25">
      <c r="A249" s="12" t="s">
        <v>279</v>
      </c>
      <c r="B249" s="7">
        <f>IF(B243&gt;0,B243-B247,0)</f>
        <v>0</v>
      </c>
      <c r="C249" s="7">
        <f>IF(C243&gt;0,C243-C247,0)</f>
        <v>0</v>
      </c>
      <c r="D249" s="7">
        <f t="shared" ref="D249:E249" si="117">IF(D243&gt;0,D243-D247,0)</f>
        <v>0</v>
      </c>
      <c r="E249" s="7">
        <f t="shared" si="117"/>
        <v>0</v>
      </c>
      <c r="F249" s="3"/>
    </row>
    <row r="250" spans="1:6" hidden="1" outlineLevel="1" x14ac:dyDescent="0.25">
      <c r="A250" s="12" t="s">
        <v>16</v>
      </c>
      <c r="B250" s="7">
        <f>+B241-B248</f>
        <v>0</v>
      </c>
      <c r="C250" s="7">
        <f>IF(C243&gt;0,0,+C246-C248)</f>
        <v>0</v>
      </c>
      <c r="D250" s="7">
        <f>IF(D243&gt;0,0,+D246-D248)</f>
        <v>0</v>
      </c>
      <c r="E250" s="7">
        <f>IF(E243&gt;0,0,+E246-E248)</f>
        <v>0</v>
      </c>
      <c r="F250" s="3"/>
    </row>
    <row r="251" spans="1:6" hidden="1" outlineLevel="1" x14ac:dyDescent="0.25">
      <c r="F251" s="3"/>
    </row>
    <row r="252" spans="1:6" ht="18.75" hidden="1" outlineLevel="1" x14ac:dyDescent="0.3">
      <c r="A252" s="60" t="s">
        <v>251</v>
      </c>
      <c r="F252" s="3"/>
    </row>
    <row r="253" spans="1:6" ht="18.75" collapsed="1" x14ac:dyDescent="0.3">
      <c r="A253" s="15" t="s">
        <v>2</v>
      </c>
      <c r="B253" s="13">
        <v>0</v>
      </c>
      <c r="C253" s="13">
        <v>1</v>
      </c>
      <c r="D253" s="13">
        <v>2</v>
      </c>
      <c r="E253" s="13">
        <v>3</v>
      </c>
      <c r="F253" s="3"/>
    </row>
    <row r="254" spans="1:6" x14ac:dyDescent="0.25">
      <c r="A254" s="12" t="s">
        <v>223</v>
      </c>
      <c r="B254" s="86"/>
      <c r="C254" s="7">
        <f>+B259</f>
        <v>0</v>
      </c>
      <c r="D254" s="7">
        <f t="shared" ref="D254" si="118">+C259</f>
        <v>0</v>
      </c>
      <c r="E254" s="7">
        <f t="shared" ref="E254" si="119">+D259</f>
        <v>0</v>
      </c>
      <c r="F254" s="3"/>
    </row>
    <row r="255" spans="1:6" hidden="1" outlineLevel="1" x14ac:dyDescent="0.25">
      <c r="A255" s="12" t="s">
        <v>224</v>
      </c>
      <c r="B255" s="86"/>
      <c r="C255" s="85"/>
      <c r="D255" s="85"/>
      <c r="E255" s="85"/>
      <c r="F255" s="3"/>
    </row>
    <row r="256" spans="1:6" hidden="1" outlineLevel="1" x14ac:dyDescent="0.25">
      <c r="A256" s="12" t="s">
        <v>220</v>
      </c>
      <c r="B256" s="7"/>
      <c r="C256" s="85"/>
      <c r="D256" s="85"/>
      <c r="E256" s="85"/>
      <c r="F256" s="3"/>
    </row>
    <row r="257" spans="1:6" hidden="1" outlineLevel="1" x14ac:dyDescent="0.25">
      <c r="A257" s="12" t="s">
        <v>221</v>
      </c>
      <c r="B257" s="7"/>
      <c r="C257" s="85"/>
      <c r="D257" s="85"/>
      <c r="E257" s="85"/>
      <c r="F257" s="3"/>
    </row>
    <row r="258" spans="1:6" hidden="1" outlineLevel="1" x14ac:dyDescent="0.25">
      <c r="A258" s="12" t="s">
        <v>222</v>
      </c>
      <c r="B258" s="7"/>
      <c r="C258" s="7">
        <f>IF(C256&gt;0,+C257-C256+C260,0)</f>
        <v>0</v>
      </c>
      <c r="D258" s="7">
        <f t="shared" ref="D258" si="120">IF(D256&gt;0,+D257-D256+D260,0)</f>
        <v>0</v>
      </c>
      <c r="E258" s="7">
        <f t="shared" ref="E258" si="121">IF(E256&gt;0,+E257-E256+E260,0)</f>
        <v>0</v>
      </c>
      <c r="F258" s="3"/>
    </row>
    <row r="259" spans="1:6" hidden="1" outlineLevel="1" x14ac:dyDescent="0.25">
      <c r="A259" s="12" t="s">
        <v>225</v>
      </c>
      <c r="B259" s="7">
        <f>+B254</f>
        <v>0</v>
      </c>
      <c r="C259" s="7">
        <f>IF(C256&gt;0, 0,+B259+C255-C256)</f>
        <v>0</v>
      </c>
      <c r="D259" s="7">
        <f t="shared" ref="D259:E259" si="122">IF(D256&gt;0, 0,+C259+D255-D256)</f>
        <v>0</v>
      </c>
      <c r="E259" s="7">
        <f t="shared" si="122"/>
        <v>0</v>
      </c>
      <c r="F259" s="3"/>
    </row>
    <row r="260" spans="1:6" hidden="1" outlineLevel="1" x14ac:dyDescent="0.25">
      <c r="A260" s="12" t="s">
        <v>135</v>
      </c>
      <c r="B260" s="7"/>
      <c r="C260" s="7">
        <f>IF(C254&gt;0,IF($B$11*C254&gt;B263,B263,$B$11*C254),0)</f>
        <v>0</v>
      </c>
      <c r="D260" s="7">
        <f>IF(D254&gt;0,IF($B$11*D254&gt;C263,C263,$B$11*D254),0)</f>
        <v>0</v>
      </c>
      <c r="E260" s="7">
        <f>IF(E254&gt;0,IF($B$11*E254&gt;D263,D263,$B$11*E254),0)</f>
        <v>0</v>
      </c>
      <c r="F260" s="3"/>
    </row>
    <row r="261" spans="1:6" hidden="1" outlineLevel="1" x14ac:dyDescent="0.25">
      <c r="A261" s="12" t="s">
        <v>15</v>
      </c>
      <c r="B261" s="7"/>
      <c r="C261" s="7">
        <f>IF(C259&gt;0,+B261+C260,0)</f>
        <v>0</v>
      </c>
      <c r="D261" s="7">
        <f>IF(D259&gt;0,+C261+D260,0)</f>
        <v>0</v>
      </c>
      <c r="E261" s="7">
        <f>IF(E259&gt;0,+D261+E260,0)</f>
        <v>0</v>
      </c>
      <c r="F261" s="3"/>
    </row>
    <row r="262" spans="1:6" hidden="1" outlineLevel="1" x14ac:dyDescent="0.25">
      <c r="A262" s="12" t="s">
        <v>279</v>
      </c>
      <c r="B262" s="7">
        <f>IF(B256&gt;0,B256-B260,0)</f>
        <v>0</v>
      </c>
      <c r="C262" s="7">
        <f>IF(C256&gt;0,C256-C260,0)</f>
        <v>0</v>
      </c>
      <c r="D262" s="7">
        <f t="shared" ref="D262:E262" si="123">IF(D256&gt;0,D256-D260,0)</f>
        <v>0</v>
      </c>
      <c r="E262" s="7">
        <f t="shared" si="123"/>
        <v>0</v>
      </c>
      <c r="F262" s="3"/>
    </row>
    <row r="263" spans="1:6" hidden="1" outlineLevel="1" x14ac:dyDescent="0.25">
      <c r="A263" s="12" t="s">
        <v>16</v>
      </c>
      <c r="B263" s="7">
        <f>+B254-B261</f>
        <v>0</v>
      </c>
      <c r="C263" s="7">
        <f>IF(C256&gt;0,0,+C259-C261)</f>
        <v>0</v>
      </c>
      <c r="D263" s="7">
        <f>IF(D256&gt;0,0,+D259-D261)</f>
        <v>0</v>
      </c>
      <c r="E263" s="7">
        <f>IF(E256&gt;0,0,+E259-E261)</f>
        <v>0</v>
      </c>
      <c r="F263" s="3"/>
    </row>
    <row r="264" spans="1:6" hidden="1" outlineLevel="1" x14ac:dyDescent="0.25">
      <c r="F264" s="3"/>
    </row>
    <row r="265" spans="1:6" hidden="1" outlineLevel="1" x14ac:dyDescent="0.25">
      <c r="F265" s="3"/>
    </row>
    <row r="266" spans="1:6" ht="18.75" collapsed="1" x14ac:dyDescent="0.3">
      <c r="A266" s="45" t="str">
        <f>+A12</f>
        <v>Otro inmovilizado intangible (total)</v>
      </c>
      <c r="B266" s="13">
        <v>0</v>
      </c>
      <c r="C266" s="13">
        <v>1</v>
      </c>
      <c r="D266" s="13">
        <v>2</v>
      </c>
      <c r="E266" s="13">
        <v>3</v>
      </c>
      <c r="F266" s="3"/>
    </row>
    <row r="267" spans="1:6" x14ac:dyDescent="0.25">
      <c r="A267" s="12" t="s">
        <v>223</v>
      </c>
      <c r="B267" s="7">
        <f>+B280+B293</f>
        <v>0</v>
      </c>
      <c r="C267" s="7">
        <f t="shared" ref="C267:E267" si="124">+C280+C293</f>
        <v>0</v>
      </c>
      <c r="D267" s="7">
        <f t="shared" si="124"/>
        <v>0</v>
      </c>
      <c r="E267" s="7">
        <f t="shared" si="124"/>
        <v>0</v>
      </c>
      <c r="F267" s="3"/>
    </row>
    <row r="268" spans="1:6" x14ac:dyDescent="0.25">
      <c r="A268" s="12" t="s">
        <v>224</v>
      </c>
      <c r="B268" s="7">
        <f t="shared" ref="B268:E268" si="125">+B281+B294</f>
        <v>0</v>
      </c>
      <c r="C268" s="7">
        <f t="shared" si="125"/>
        <v>0</v>
      </c>
      <c r="D268" s="7">
        <f t="shared" si="125"/>
        <v>0</v>
      </c>
      <c r="E268" s="7">
        <f t="shared" si="125"/>
        <v>0</v>
      </c>
      <c r="F268" s="3"/>
    </row>
    <row r="269" spans="1:6" x14ac:dyDescent="0.25">
      <c r="A269" s="12" t="s">
        <v>220</v>
      </c>
      <c r="B269" s="7">
        <f t="shared" ref="B269:E269" si="126">+B282+B295</f>
        <v>0</v>
      </c>
      <c r="C269" s="7">
        <f t="shared" si="126"/>
        <v>0</v>
      </c>
      <c r="D269" s="7">
        <f t="shared" si="126"/>
        <v>0</v>
      </c>
      <c r="E269" s="7">
        <f t="shared" si="126"/>
        <v>0</v>
      </c>
      <c r="F269" s="3"/>
    </row>
    <row r="270" spans="1:6" x14ac:dyDescent="0.25">
      <c r="A270" s="12" t="s">
        <v>221</v>
      </c>
      <c r="B270" s="7">
        <f t="shared" ref="B270:E270" si="127">+B283+B296</f>
        <v>0</v>
      </c>
      <c r="C270" s="7">
        <f t="shared" si="127"/>
        <v>0</v>
      </c>
      <c r="D270" s="7">
        <f t="shared" si="127"/>
        <v>0</v>
      </c>
      <c r="E270" s="7">
        <f t="shared" si="127"/>
        <v>0</v>
      </c>
      <c r="F270" s="3"/>
    </row>
    <row r="271" spans="1:6" x14ac:dyDescent="0.25">
      <c r="A271" s="12" t="s">
        <v>222</v>
      </c>
      <c r="B271" s="7">
        <f t="shared" ref="B271:E271" si="128">+B284+B297</f>
        <v>0</v>
      </c>
      <c r="C271" s="7">
        <f t="shared" si="128"/>
        <v>0</v>
      </c>
      <c r="D271" s="7">
        <f t="shared" si="128"/>
        <v>0</v>
      </c>
      <c r="E271" s="7">
        <f t="shared" si="128"/>
        <v>0</v>
      </c>
      <c r="F271" s="3"/>
    </row>
    <row r="272" spans="1:6" x14ac:dyDescent="0.25">
      <c r="A272" s="12" t="s">
        <v>225</v>
      </c>
      <c r="B272" s="7">
        <f t="shared" ref="B272:E272" si="129">+B285+B298</f>
        <v>0</v>
      </c>
      <c r="C272" s="7">
        <f t="shared" si="129"/>
        <v>0</v>
      </c>
      <c r="D272" s="7">
        <f t="shared" si="129"/>
        <v>0</v>
      </c>
      <c r="E272" s="7">
        <f t="shared" si="129"/>
        <v>0</v>
      </c>
      <c r="F272" s="3"/>
    </row>
    <row r="273" spans="1:6" x14ac:dyDescent="0.25">
      <c r="A273" s="12" t="s">
        <v>135</v>
      </c>
      <c r="B273" s="7">
        <f t="shared" ref="B273:E273" si="130">+B286+B299</f>
        <v>0</v>
      </c>
      <c r="C273" s="7">
        <f t="shared" si="130"/>
        <v>0</v>
      </c>
      <c r="D273" s="7">
        <f t="shared" si="130"/>
        <v>0</v>
      </c>
      <c r="E273" s="7">
        <f t="shared" si="130"/>
        <v>0</v>
      </c>
      <c r="F273" s="3"/>
    </row>
    <row r="274" spans="1:6" x14ac:dyDescent="0.25">
      <c r="A274" s="12" t="s">
        <v>15</v>
      </c>
      <c r="B274" s="7">
        <f t="shared" ref="B274:B275" si="131">+B287+B300</f>
        <v>0</v>
      </c>
      <c r="C274" s="7">
        <f t="shared" ref="C274:E274" si="132">+C287+C300</f>
        <v>0</v>
      </c>
      <c r="D274" s="7">
        <f t="shared" si="132"/>
        <v>0</v>
      </c>
      <c r="E274" s="7">
        <f t="shared" si="132"/>
        <v>0</v>
      </c>
      <c r="F274" s="3"/>
    </row>
    <row r="275" spans="1:6" x14ac:dyDescent="0.25">
      <c r="A275" s="12" t="s">
        <v>279</v>
      </c>
      <c r="B275" s="7">
        <f t="shared" si="131"/>
        <v>0</v>
      </c>
      <c r="C275" s="7">
        <f t="shared" ref="C275:E275" si="133">+C288+C301</f>
        <v>0</v>
      </c>
      <c r="D275" s="7">
        <f t="shared" si="133"/>
        <v>0</v>
      </c>
      <c r="E275" s="7">
        <f t="shared" si="133"/>
        <v>0</v>
      </c>
      <c r="F275" s="3"/>
    </row>
    <row r="276" spans="1:6" x14ac:dyDescent="0.25">
      <c r="A276" s="12" t="s">
        <v>16</v>
      </c>
      <c r="B276" s="7">
        <f t="shared" ref="B276:E276" si="134">+B289+B302</f>
        <v>0</v>
      </c>
      <c r="C276" s="7">
        <f t="shared" si="134"/>
        <v>0</v>
      </c>
      <c r="D276" s="7">
        <f t="shared" si="134"/>
        <v>0</v>
      </c>
      <c r="E276" s="7">
        <f t="shared" si="134"/>
        <v>0</v>
      </c>
      <c r="F276" s="3"/>
    </row>
    <row r="277" spans="1:6" x14ac:dyDescent="0.25">
      <c r="F277" s="3"/>
    </row>
    <row r="278" spans="1:6" ht="18.75" x14ac:dyDescent="0.3">
      <c r="A278" s="60" t="s">
        <v>252</v>
      </c>
      <c r="F278" s="3"/>
    </row>
    <row r="279" spans="1:6" ht="18.75" x14ac:dyDescent="0.3">
      <c r="A279" s="15" t="s">
        <v>2</v>
      </c>
      <c r="B279" s="13">
        <v>0</v>
      </c>
      <c r="C279" s="13">
        <v>1</v>
      </c>
      <c r="D279" s="13">
        <v>2</v>
      </c>
      <c r="E279" s="13">
        <v>3</v>
      </c>
      <c r="F279" s="3"/>
    </row>
    <row r="280" spans="1:6" x14ac:dyDescent="0.25">
      <c r="A280" s="12" t="s">
        <v>223</v>
      </c>
      <c r="B280" s="86">
        <f>+'PLAN INV Y FIN INICIAL'!B13</f>
        <v>0</v>
      </c>
      <c r="C280" s="7">
        <f>+B285</f>
        <v>0</v>
      </c>
      <c r="D280" s="7">
        <f t="shared" ref="D280" si="135">+C285</f>
        <v>0</v>
      </c>
      <c r="E280" s="7">
        <f t="shared" ref="E280" si="136">+D285</f>
        <v>0</v>
      </c>
      <c r="F280" s="3"/>
    </row>
    <row r="281" spans="1:6" hidden="1" outlineLevel="1" x14ac:dyDescent="0.25">
      <c r="A281" s="12" t="s">
        <v>224</v>
      </c>
      <c r="B281" s="86"/>
      <c r="C281" s="85"/>
      <c r="D281" s="85"/>
      <c r="E281" s="85"/>
      <c r="F281" s="3"/>
    </row>
    <row r="282" spans="1:6" hidden="1" outlineLevel="1" x14ac:dyDescent="0.25">
      <c r="A282" s="12" t="s">
        <v>220</v>
      </c>
      <c r="B282" s="7"/>
      <c r="C282" s="85"/>
      <c r="D282" s="85"/>
      <c r="E282" s="85"/>
      <c r="F282" s="3"/>
    </row>
    <row r="283" spans="1:6" hidden="1" outlineLevel="1" x14ac:dyDescent="0.25">
      <c r="A283" s="12" t="s">
        <v>221</v>
      </c>
      <c r="B283" s="7"/>
      <c r="C283" s="85"/>
      <c r="D283" s="85"/>
      <c r="E283" s="85"/>
      <c r="F283" s="3"/>
    </row>
    <row r="284" spans="1:6" hidden="1" outlineLevel="1" x14ac:dyDescent="0.25">
      <c r="A284" s="12" t="s">
        <v>222</v>
      </c>
      <c r="B284" s="7"/>
      <c r="C284" s="7">
        <f>IF(C282&gt;0,+C283-C282+C286,0)</f>
        <v>0</v>
      </c>
      <c r="D284" s="7">
        <f t="shared" ref="D284" si="137">IF(D282&gt;0,+D283-D282+D286,0)</f>
        <v>0</v>
      </c>
      <c r="E284" s="7">
        <f t="shared" ref="E284" si="138">IF(E282&gt;0,+E283-E282+E286,0)</f>
        <v>0</v>
      </c>
      <c r="F284" s="3"/>
    </row>
    <row r="285" spans="1:6" hidden="1" outlineLevel="1" x14ac:dyDescent="0.25">
      <c r="A285" s="12" t="s">
        <v>225</v>
      </c>
      <c r="B285" s="7">
        <f>+B280</f>
        <v>0</v>
      </c>
      <c r="C285" s="7">
        <f>IF(C282&gt;0, 0,+B285+C281-C282)</f>
        <v>0</v>
      </c>
      <c r="D285" s="7">
        <f t="shared" ref="D285:E285" si="139">IF(D282&gt;0, 0,+C285+D281-D282)</f>
        <v>0</v>
      </c>
      <c r="E285" s="7">
        <f t="shared" si="139"/>
        <v>0</v>
      </c>
      <c r="F285" s="3"/>
    </row>
    <row r="286" spans="1:6" hidden="1" outlineLevel="1" x14ac:dyDescent="0.25">
      <c r="A286" s="12" t="s">
        <v>135</v>
      </c>
      <c r="B286" s="7"/>
      <c r="C286" s="7">
        <f>IF(C280&gt;0,IF($B$12*C280&gt;B289,B289,$B$12*C280),0)</f>
        <v>0</v>
      </c>
      <c r="D286" s="7">
        <f>IF(D280&gt;0,IF($B$12*D280&gt;C289,C289,$B$11*D280),0)</f>
        <v>0</v>
      </c>
      <c r="E286" s="7">
        <f>IF(E280&gt;0,IF($B$12*E280&gt;D289,D289,$B$12*E280),0)</f>
        <v>0</v>
      </c>
      <c r="F286" s="3"/>
    </row>
    <row r="287" spans="1:6" hidden="1" outlineLevel="1" x14ac:dyDescent="0.25">
      <c r="A287" s="12" t="s">
        <v>15</v>
      </c>
      <c r="B287" s="7"/>
      <c r="C287" s="7">
        <f>IF(C285&gt;0,+B287+C286,0)</f>
        <v>0</v>
      </c>
      <c r="D287" s="7">
        <f>IF(D285&gt;0,+C287+D286,0)</f>
        <v>0</v>
      </c>
      <c r="E287" s="7">
        <f>IF(E285&gt;0,+D287+E286,0)</f>
        <v>0</v>
      </c>
      <c r="F287" s="3"/>
    </row>
    <row r="288" spans="1:6" hidden="1" outlineLevel="1" x14ac:dyDescent="0.25">
      <c r="A288" s="12" t="s">
        <v>279</v>
      </c>
      <c r="B288" s="7">
        <f>IF(B282&gt;0,B282-B286,0)</f>
        <v>0</v>
      </c>
      <c r="C288" s="7">
        <f>IF(C282&gt;0,C282-C286,0)</f>
        <v>0</v>
      </c>
      <c r="D288" s="7">
        <f t="shared" ref="D288:E288" si="140">IF(D282&gt;0,D282-D286,0)</f>
        <v>0</v>
      </c>
      <c r="E288" s="7">
        <f t="shared" si="140"/>
        <v>0</v>
      </c>
      <c r="F288" s="3"/>
    </row>
    <row r="289" spans="1:6" hidden="1" outlineLevel="1" x14ac:dyDescent="0.25">
      <c r="A289" s="12" t="s">
        <v>16</v>
      </c>
      <c r="B289" s="7">
        <f>+B280-B287</f>
        <v>0</v>
      </c>
      <c r="C289" s="7">
        <f>IF(C282&gt;0,0,+C285-C287)</f>
        <v>0</v>
      </c>
      <c r="D289" s="7">
        <f>IF(D282&gt;0,0,+D285-D287)</f>
        <v>0</v>
      </c>
      <c r="E289" s="7">
        <f>IF(E282&gt;0,0,+E285-E287)</f>
        <v>0</v>
      </c>
      <c r="F289" s="3"/>
    </row>
    <row r="290" spans="1:6" hidden="1" outlineLevel="1" x14ac:dyDescent="0.25">
      <c r="F290" s="3"/>
    </row>
    <row r="291" spans="1:6" ht="18.75" hidden="1" outlineLevel="1" x14ac:dyDescent="0.3">
      <c r="A291" s="60" t="s">
        <v>253</v>
      </c>
      <c r="F291" s="3"/>
    </row>
    <row r="292" spans="1:6" ht="18.75" collapsed="1" x14ac:dyDescent="0.3">
      <c r="A292" s="15" t="s">
        <v>2</v>
      </c>
      <c r="B292" s="13">
        <v>0</v>
      </c>
      <c r="C292" s="13">
        <v>1</v>
      </c>
      <c r="D292" s="13">
        <v>2</v>
      </c>
      <c r="E292" s="13">
        <v>3</v>
      </c>
      <c r="F292" s="3"/>
    </row>
    <row r="293" spans="1:6" x14ac:dyDescent="0.25">
      <c r="A293" s="12" t="s">
        <v>223</v>
      </c>
      <c r="B293" s="86"/>
      <c r="C293" s="7">
        <f>+B298</f>
        <v>0</v>
      </c>
      <c r="D293" s="7">
        <f t="shared" ref="D293" si="141">+C298</f>
        <v>0</v>
      </c>
      <c r="E293" s="7">
        <f t="shared" ref="E293" si="142">+D298</f>
        <v>0</v>
      </c>
      <c r="F293" s="3"/>
    </row>
    <row r="294" spans="1:6" hidden="1" outlineLevel="1" x14ac:dyDescent="0.25">
      <c r="A294" s="12" t="s">
        <v>224</v>
      </c>
      <c r="B294" s="86"/>
      <c r="C294" s="85"/>
      <c r="D294" s="85"/>
      <c r="E294" s="85"/>
      <c r="F294" s="3"/>
    </row>
    <row r="295" spans="1:6" hidden="1" outlineLevel="1" x14ac:dyDescent="0.25">
      <c r="A295" s="12" t="s">
        <v>220</v>
      </c>
      <c r="B295" s="7"/>
      <c r="C295" s="85"/>
      <c r="D295" s="85"/>
      <c r="E295" s="85"/>
      <c r="F295" s="3"/>
    </row>
    <row r="296" spans="1:6" hidden="1" outlineLevel="1" x14ac:dyDescent="0.25">
      <c r="A296" s="12" t="s">
        <v>221</v>
      </c>
      <c r="B296" s="7"/>
      <c r="C296" s="85"/>
      <c r="D296" s="85"/>
      <c r="E296" s="85"/>
      <c r="F296" s="3"/>
    </row>
    <row r="297" spans="1:6" hidden="1" outlineLevel="1" x14ac:dyDescent="0.25">
      <c r="A297" s="12" t="s">
        <v>222</v>
      </c>
      <c r="B297" s="7"/>
      <c r="C297" s="7">
        <f>IF(C295&gt;0,+C296-C295+C299,0)</f>
        <v>0</v>
      </c>
      <c r="D297" s="7">
        <f t="shared" ref="D297" si="143">IF(D295&gt;0,+D296-D295+D299,0)</f>
        <v>0</v>
      </c>
      <c r="E297" s="7">
        <f t="shared" ref="E297" si="144">IF(E295&gt;0,+E296-E295+E299,0)</f>
        <v>0</v>
      </c>
      <c r="F297" s="3"/>
    </row>
    <row r="298" spans="1:6" hidden="1" outlineLevel="1" x14ac:dyDescent="0.25">
      <c r="A298" s="12" t="s">
        <v>225</v>
      </c>
      <c r="B298" s="7">
        <f>+B293</f>
        <v>0</v>
      </c>
      <c r="C298" s="7">
        <f>IF(C295&gt;0, 0,+B298+C294-C295)</f>
        <v>0</v>
      </c>
      <c r="D298" s="7">
        <f t="shared" ref="D298:E298" si="145">IF(D295&gt;0, 0,+C298+D294-D295)</f>
        <v>0</v>
      </c>
      <c r="E298" s="7">
        <f t="shared" si="145"/>
        <v>0</v>
      </c>
      <c r="F298" s="3"/>
    </row>
    <row r="299" spans="1:6" hidden="1" outlineLevel="1" x14ac:dyDescent="0.25">
      <c r="A299" s="12" t="s">
        <v>135</v>
      </c>
      <c r="B299" s="7"/>
      <c r="C299" s="7">
        <f>IF(C293&gt;0,IF($B$12*C293&gt;B302,B302,$B$12*C293),0)</f>
        <v>0</v>
      </c>
      <c r="D299" s="7">
        <f>IF(D293&gt;0,IF($B$12*D293&gt;C302,C302,$B$12*D293),0)</f>
        <v>0</v>
      </c>
      <c r="E299" s="7">
        <f>IF(E293&gt;0,IF($B$12*E293&gt;D302,D302,$B$12*E293),0)</f>
        <v>0</v>
      </c>
      <c r="F299" s="3"/>
    </row>
    <row r="300" spans="1:6" hidden="1" outlineLevel="1" x14ac:dyDescent="0.25">
      <c r="A300" s="12" t="s">
        <v>15</v>
      </c>
      <c r="B300" s="7"/>
      <c r="C300" s="7">
        <f>IF(C298&gt;0,+B300+C299,0)</f>
        <v>0</v>
      </c>
      <c r="D300" s="7">
        <f>IF(D298&gt;0,+C300+D299,0)</f>
        <v>0</v>
      </c>
      <c r="E300" s="7">
        <f>IF(E298&gt;0,+D300+E299,0)</f>
        <v>0</v>
      </c>
      <c r="F300" s="3"/>
    </row>
    <row r="301" spans="1:6" hidden="1" outlineLevel="1" x14ac:dyDescent="0.25">
      <c r="A301" s="12" t="s">
        <v>279</v>
      </c>
      <c r="B301" s="7">
        <f>IF(B295&gt;0,B295-B299,0)</f>
        <v>0</v>
      </c>
      <c r="C301" s="7">
        <f>IF(C295&gt;0,C295-C299,0)</f>
        <v>0</v>
      </c>
      <c r="D301" s="7">
        <f t="shared" ref="D301:E301" si="146">IF(D295&gt;0,D295-D299,0)</f>
        <v>0</v>
      </c>
      <c r="E301" s="7">
        <f t="shared" si="146"/>
        <v>0</v>
      </c>
      <c r="F301" s="3"/>
    </row>
    <row r="302" spans="1:6" hidden="1" outlineLevel="1" x14ac:dyDescent="0.25">
      <c r="A302" s="12" t="s">
        <v>16</v>
      </c>
      <c r="B302" s="7">
        <f>+B293-B300</f>
        <v>0</v>
      </c>
      <c r="C302" s="7">
        <f>IF(C295&gt;0,0,+C298-C300)</f>
        <v>0</v>
      </c>
      <c r="D302" s="7">
        <f>IF(D295&gt;0,0,+D298-D300)</f>
        <v>0</v>
      </c>
      <c r="E302" s="7">
        <f>IF(E295&gt;0,0,+E298-E300)</f>
        <v>0</v>
      </c>
      <c r="F302" s="3"/>
    </row>
    <row r="303" spans="1:6" hidden="1" outlineLevel="1" x14ac:dyDescent="0.25">
      <c r="F303" s="3"/>
    </row>
    <row r="304" spans="1:6" hidden="1" outlineLevel="1" x14ac:dyDescent="0.25">
      <c r="F304" s="3"/>
    </row>
    <row r="305" spans="1:6" ht="18.75" collapsed="1" x14ac:dyDescent="0.3">
      <c r="A305" s="45" t="str">
        <f>+A13</f>
        <v>Terrenos y bienes naturales (total)</v>
      </c>
      <c r="B305" s="13">
        <v>0</v>
      </c>
      <c r="C305" s="13">
        <v>1</v>
      </c>
      <c r="D305" s="13">
        <v>2</v>
      </c>
      <c r="E305" s="13">
        <v>3</v>
      </c>
      <c r="F305" s="3"/>
    </row>
    <row r="306" spans="1:6" x14ac:dyDescent="0.25">
      <c r="A306" s="12" t="s">
        <v>223</v>
      </c>
      <c r="B306" s="7">
        <f>+B317+B328</f>
        <v>0</v>
      </c>
      <c r="C306" s="7">
        <f t="shared" ref="C306:E306" si="147">+C317+C328</f>
        <v>0</v>
      </c>
      <c r="D306" s="7">
        <f t="shared" si="147"/>
        <v>0</v>
      </c>
      <c r="E306" s="7">
        <f t="shared" si="147"/>
        <v>0</v>
      </c>
      <c r="F306" s="3"/>
    </row>
    <row r="307" spans="1:6" x14ac:dyDescent="0.25">
      <c r="A307" s="12" t="s">
        <v>224</v>
      </c>
      <c r="B307" s="7">
        <f t="shared" ref="B307:E307" si="148">+B318+B329</f>
        <v>0</v>
      </c>
      <c r="C307" s="7">
        <f t="shared" si="148"/>
        <v>0</v>
      </c>
      <c r="D307" s="7">
        <f t="shared" si="148"/>
        <v>0</v>
      </c>
      <c r="E307" s="7">
        <f t="shared" si="148"/>
        <v>0</v>
      </c>
      <c r="F307" s="3"/>
    </row>
    <row r="308" spans="1:6" x14ac:dyDescent="0.25">
      <c r="A308" s="12" t="s">
        <v>220</v>
      </c>
      <c r="B308" s="7">
        <f t="shared" ref="B308:E308" si="149">+B319+B330</f>
        <v>0</v>
      </c>
      <c r="C308" s="7">
        <f t="shared" si="149"/>
        <v>0</v>
      </c>
      <c r="D308" s="7">
        <f t="shared" si="149"/>
        <v>0</v>
      </c>
      <c r="E308" s="7">
        <f t="shared" si="149"/>
        <v>0</v>
      </c>
      <c r="F308" s="3"/>
    </row>
    <row r="309" spans="1:6" x14ac:dyDescent="0.25">
      <c r="A309" s="12" t="s">
        <v>221</v>
      </c>
      <c r="B309" s="7">
        <f t="shared" ref="B309:E309" si="150">+B320+B331</f>
        <v>0</v>
      </c>
      <c r="C309" s="7">
        <f t="shared" si="150"/>
        <v>0</v>
      </c>
      <c r="D309" s="7">
        <f t="shared" si="150"/>
        <v>0</v>
      </c>
      <c r="E309" s="7">
        <f t="shared" si="150"/>
        <v>0</v>
      </c>
      <c r="F309" s="3"/>
    </row>
    <row r="310" spans="1:6" x14ac:dyDescent="0.25">
      <c r="A310" s="12" t="s">
        <v>222</v>
      </c>
      <c r="B310" s="7">
        <f t="shared" ref="B310:E310" si="151">+B321+B332</f>
        <v>0</v>
      </c>
      <c r="C310" s="7">
        <f t="shared" si="151"/>
        <v>0</v>
      </c>
      <c r="D310" s="7">
        <f t="shared" si="151"/>
        <v>0</v>
      </c>
      <c r="E310" s="7">
        <f t="shared" si="151"/>
        <v>0</v>
      </c>
      <c r="F310" s="3"/>
    </row>
    <row r="311" spans="1:6" x14ac:dyDescent="0.25">
      <c r="A311" s="12" t="s">
        <v>225</v>
      </c>
      <c r="B311" s="7">
        <f t="shared" ref="B311:B312" si="152">+B322+B333</f>
        <v>0</v>
      </c>
      <c r="C311" s="7">
        <f t="shared" ref="C311:E311" si="153">+C322+C333</f>
        <v>0</v>
      </c>
      <c r="D311" s="7">
        <f t="shared" si="153"/>
        <v>0</v>
      </c>
      <c r="E311" s="7">
        <f t="shared" si="153"/>
        <v>0</v>
      </c>
      <c r="F311" s="3"/>
    </row>
    <row r="312" spans="1:6" x14ac:dyDescent="0.25">
      <c r="A312" s="12" t="s">
        <v>279</v>
      </c>
      <c r="B312" s="7">
        <f t="shared" si="152"/>
        <v>0</v>
      </c>
      <c r="C312" s="7">
        <f t="shared" ref="C312:E312" si="154">+C323+C334</f>
        <v>0</v>
      </c>
      <c r="D312" s="7">
        <f t="shared" si="154"/>
        <v>0</v>
      </c>
      <c r="E312" s="7">
        <f t="shared" si="154"/>
        <v>0</v>
      </c>
      <c r="F312" s="3"/>
    </row>
    <row r="313" spans="1:6" x14ac:dyDescent="0.25">
      <c r="A313" s="12" t="s">
        <v>16</v>
      </c>
      <c r="B313" s="7">
        <f t="shared" ref="B313:E313" si="155">+B324+B335</f>
        <v>0</v>
      </c>
      <c r="C313" s="7">
        <f t="shared" si="155"/>
        <v>0</v>
      </c>
      <c r="D313" s="7">
        <f t="shared" si="155"/>
        <v>0</v>
      </c>
      <c r="E313" s="7">
        <f t="shared" si="155"/>
        <v>0</v>
      </c>
      <c r="F313" s="3"/>
    </row>
    <row r="314" spans="1:6" x14ac:dyDescent="0.25">
      <c r="F314" s="3"/>
    </row>
    <row r="315" spans="1:6" ht="18.75" x14ac:dyDescent="0.3">
      <c r="A315" s="60" t="s">
        <v>272</v>
      </c>
      <c r="F315" s="3"/>
    </row>
    <row r="316" spans="1:6" ht="18.75" x14ac:dyDescent="0.3">
      <c r="A316" s="15" t="s">
        <v>2</v>
      </c>
      <c r="B316" s="13">
        <v>0</v>
      </c>
      <c r="C316" s="13">
        <v>1</v>
      </c>
      <c r="D316" s="13">
        <v>2</v>
      </c>
      <c r="E316" s="13">
        <v>3</v>
      </c>
      <c r="F316" s="3"/>
    </row>
    <row r="317" spans="1:6" x14ac:dyDescent="0.25">
      <c r="A317" s="12" t="s">
        <v>223</v>
      </c>
      <c r="B317" s="86">
        <f>+'PLAN INV Y FIN INICIAL'!B15</f>
        <v>0</v>
      </c>
      <c r="C317" s="7">
        <f>+B322</f>
        <v>0</v>
      </c>
      <c r="D317" s="7">
        <f t="shared" ref="D317" si="156">+C322</f>
        <v>0</v>
      </c>
      <c r="E317" s="7">
        <f t="shared" ref="E317" si="157">+D322</f>
        <v>0</v>
      </c>
      <c r="F317" s="3"/>
    </row>
    <row r="318" spans="1:6" hidden="1" outlineLevel="1" x14ac:dyDescent="0.25">
      <c r="A318" s="12" t="s">
        <v>224</v>
      </c>
      <c r="B318" s="86"/>
      <c r="C318" s="85"/>
      <c r="D318" s="85"/>
      <c r="E318" s="85"/>
      <c r="F318" s="3"/>
    </row>
    <row r="319" spans="1:6" hidden="1" outlineLevel="1" x14ac:dyDescent="0.25">
      <c r="A319" s="12" t="s">
        <v>220</v>
      </c>
      <c r="B319" s="7"/>
      <c r="C319" s="85"/>
      <c r="D319" s="85"/>
      <c r="E319" s="85"/>
      <c r="F319" s="3"/>
    </row>
    <row r="320" spans="1:6" hidden="1" outlineLevel="1" x14ac:dyDescent="0.25">
      <c r="A320" s="12" t="s">
        <v>221</v>
      </c>
      <c r="B320" s="7"/>
      <c r="C320" s="85"/>
      <c r="D320" s="85"/>
      <c r="E320" s="85"/>
      <c r="F320" s="3"/>
    </row>
    <row r="321" spans="1:6" hidden="1" outlineLevel="1" x14ac:dyDescent="0.25">
      <c r="A321" s="12" t="s">
        <v>222</v>
      </c>
      <c r="B321" s="46"/>
      <c r="C321" s="46">
        <f>+C320-C319</f>
        <v>0</v>
      </c>
      <c r="D321" s="46">
        <f t="shared" ref="D321:E321" si="158">+D320-D319</f>
        <v>0</v>
      </c>
      <c r="E321" s="46">
        <f t="shared" si="158"/>
        <v>0</v>
      </c>
      <c r="F321" s="3"/>
    </row>
    <row r="322" spans="1:6" hidden="1" outlineLevel="1" x14ac:dyDescent="0.25">
      <c r="A322" s="12" t="s">
        <v>225</v>
      </c>
      <c r="B322" s="7">
        <f>+B317</f>
        <v>0</v>
      </c>
      <c r="C322" s="7">
        <f>IF(C319&gt;0, 0,+B322+C318-C319)</f>
        <v>0</v>
      </c>
      <c r="D322" s="7">
        <f t="shared" ref="D322:E322" si="159">IF(D319&gt;0, 0,+C322+D318-D319)</f>
        <v>0</v>
      </c>
      <c r="E322" s="7">
        <f t="shared" si="159"/>
        <v>0</v>
      </c>
      <c r="F322" s="3"/>
    </row>
    <row r="323" spans="1:6" hidden="1" outlineLevel="1" x14ac:dyDescent="0.25">
      <c r="A323" s="12" t="s">
        <v>279</v>
      </c>
      <c r="B323" s="7">
        <f>IF(B319,B319,0)</f>
        <v>0</v>
      </c>
      <c r="C323" s="7">
        <f t="shared" ref="C323:E323" si="160">IF(C319,C319,0)</f>
        <v>0</v>
      </c>
      <c r="D323" s="7">
        <f t="shared" si="160"/>
        <v>0</v>
      </c>
      <c r="E323" s="7">
        <f t="shared" si="160"/>
        <v>0</v>
      </c>
      <c r="F323" s="3"/>
    </row>
    <row r="324" spans="1:6" hidden="1" outlineLevel="1" x14ac:dyDescent="0.25">
      <c r="A324" s="12" t="s">
        <v>16</v>
      </c>
      <c r="B324" s="7">
        <f>+B317</f>
        <v>0</v>
      </c>
      <c r="C324" s="7">
        <f>IF(C319&gt;0,0,+C322)</f>
        <v>0</v>
      </c>
      <c r="D324" s="7">
        <f t="shared" ref="D324:E324" si="161">IF(D319&gt;0,0,+D322)</f>
        <v>0</v>
      </c>
      <c r="E324" s="7">
        <f t="shared" si="161"/>
        <v>0</v>
      </c>
      <c r="F324" s="3"/>
    </row>
    <row r="325" spans="1:6" hidden="1" outlineLevel="1" x14ac:dyDescent="0.25">
      <c r="F325" s="3"/>
    </row>
    <row r="326" spans="1:6" ht="18.75" hidden="1" outlineLevel="1" x14ac:dyDescent="0.3">
      <c r="A326" s="60" t="s">
        <v>273</v>
      </c>
      <c r="F326" s="3"/>
    </row>
    <row r="327" spans="1:6" ht="18.75" collapsed="1" x14ac:dyDescent="0.3">
      <c r="A327" s="15" t="s">
        <v>2</v>
      </c>
      <c r="B327" s="13">
        <v>0</v>
      </c>
      <c r="C327" s="13">
        <v>1</v>
      </c>
      <c r="D327" s="13">
        <v>2</v>
      </c>
      <c r="E327" s="13">
        <v>3</v>
      </c>
      <c r="F327" s="3"/>
    </row>
    <row r="328" spans="1:6" x14ac:dyDescent="0.25">
      <c r="A328" s="12" t="s">
        <v>223</v>
      </c>
      <c r="B328" s="86"/>
      <c r="C328" s="7">
        <f>+B333</f>
        <v>0</v>
      </c>
      <c r="D328" s="7">
        <f t="shared" ref="D328" si="162">+C333</f>
        <v>0</v>
      </c>
      <c r="E328" s="7">
        <f t="shared" ref="E328" si="163">+D333</f>
        <v>0</v>
      </c>
      <c r="F328" s="3"/>
    </row>
    <row r="329" spans="1:6" hidden="1" outlineLevel="1" x14ac:dyDescent="0.25">
      <c r="A329" s="12" t="s">
        <v>224</v>
      </c>
      <c r="B329" s="86"/>
      <c r="C329" s="85"/>
      <c r="D329" s="85"/>
      <c r="E329" s="85"/>
      <c r="F329" s="3"/>
    </row>
    <row r="330" spans="1:6" hidden="1" outlineLevel="1" x14ac:dyDescent="0.25">
      <c r="A330" s="12" t="s">
        <v>220</v>
      </c>
      <c r="B330" s="7"/>
      <c r="C330" s="85"/>
      <c r="D330" s="85"/>
      <c r="E330" s="85"/>
      <c r="F330" s="3"/>
    </row>
    <row r="331" spans="1:6" hidden="1" outlineLevel="1" x14ac:dyDescent="0.25">
      <c r="A331" s="12" t="s">
        <v>221</v>
      </c>
      <c r="B331" s="7"/>
      <c r="C331" s="85"/>
      <c r="D331" s="85"/>
      <c r="E331" s="85"/>
      <c r="F331" s="3"/>
    </row>
    <row r="332" spans="1:6" hidden="1" outlineLevel="1" x14ac:dyDescent="0.25">
      <c r="A332" s="12" t="s">
        <v>222</v>
      </c>
      <c r="B332" s="46"/>
      <c r="C332" s="46">
        <f>+C331-C330</f>
        <v>0</v>
      </c>
      <c r="D332" s="46">
        <f t="shared" ref="D332" si="164">+D331-D330</f>
        <v>0</v>
      </c>
      <c r="E332" s="46">
        <f t="shared" ref="E332" si="165">+E331-E330</f>
        <v>0</v>
      </c>
      <c r="F332" s="3"/>
    </row>
    <row r="333" spans="1:6" hidden="1" outlineLevel="1" x14ac:dyDescent="0.25">
      <c r="A333" s="12" t="s">
        <v>225</v>
      </c>
      <c r="B333" s="7">
        <f>+B328</f>
        <v>0</v>
      </c>
      <c r="C333" s="7">
        <f>IF(C330&gt;0, 0,+B333+C329-C330)</f>
        <v>0</v>
      </c>
      <c r="D333" s="7">
        <f t="shared" ref="D333:E333" si="166">IF(D330&gt;0, 0,+C333+D329-D330)</f>
        <v>0</v>
      </c>
      <c r="E333" s="7">
        <f t="shared" si="166"/>
        <v>0</v>
      </c>
      <c r="F333" s="3"/>
    </row>
    <row r="334" spans="1:6" hidden="1" outlineLevel="1" x14ac:dyDescent="0.25">
      <c r="A334" s="12" t="s">
        <v>279</v>
      </c>
      <c r="B334" s="7">
        <f>IF(B330,B330,0)</f>
        <v>0</v>
      </c>
      <c r="C334" s="7">
        <f t="shared" ref="C334:E334" si="167">IF(C330,C330,0)</f>
        <v>0</v>
      </c>
      <c r="D334" s="7">
        <f t="shared" si="167"/>
        <v>0</v>
      </c>
      <c r="E334" s="7">
        <f t="shared" si="167"/>
        <v>0</v>
      </c>
      <c r="F334" s="3"/>
    </row>
    <row r="335" spans="1:6" hidden="1" outlineLevel="1" x14ac:dyDescent="0.25">
      <c r="A335" s="12" t="s">
        <v>16</v>
      </c>
      <c r="B335" s="7">
        <f>+B328</f>
        <v>0</v>
      </c>
      <c r="C335" s="7">
        <f>IF(C330&gt;0,0,+C333)</f>
        <v>0</v>
      </c>
      <c r="D335" s="7">
        <f t="shared" ref="D335" si="168">IF(D330&gt;0,0,+D333)</f>
        <v>0</v>
      </c>
      <c r="E335" s="7">
        <f t="shared" ref="E335" si="169">IF(E330&gt;0,0,+E333)</f>
        <v>0</v>
      </c>
      <c r="F335" s="3"/>
    </row>
    <row r="336" spans="1:6" hidden="1" outlineLevel="1" x14ac:dyDescent="0.25">
      <c r="A336" s="47"/>
      <c r="B336" s="65"/>
      <c r="C336" s="65"/>
      <c r="D336" s="65"/>
      <c r="E336" s="65"/>
      <c r="F336" s="3"/>
    </row>
    <row r="337" spans="1:6" hidden="1" outlineLevel="1" x14ac:dyDescent="0.25">
      <c r="F337" s="3"/>
    </row>
    <row r="338" spans="1:6" ht="18.75" collapsed="1" x14ac:dyDescent="0.3">
      <c r="A338" s="45" t="str">
        <f>+A14</f>
        <v>Construcciones (total)</v>
      </c>
      <c r="B338" s="13">
        <v>0</v>
      </c>
      <c r="C338" s="13">
        <v>1</v>
      </c>
      <c r="D338" s="13">
        <v>2</v>
      </c>
      <c r="E338" s="13">
        <v>3</v>
      </c>
      <c r="F338" s="3"/>
    </row>
    <row r="339" spans="1:6" x14ac:dyDescent="0.25">
      <c r="A339" s="12" t="s">
        <v>223</v>
      </c>
      <c r="B339" s="7">
        <f>+B352+B365</f>
        <v>0</v>
      </c>
      <c r="C339" s="7">
        <f t="shared" ref="C339:E339" si="170">+C352+C365</f>
        <v>0</v>
      </c>
      <c r="D339" s="7">
        <f t="shared" si="170"/>
        <v>0</v>
      </c>
      <c r="E339" s="7">
        <f t="shared" si="170"/>
        <v>0</v>
      </c>
      <c r="F339" s="3"/>
    </row>
    <row r="340" spans="1:6" x14ac:dyDescent="0.25">
      <c r="A340" s="12" t="s">
        <v>224</v>
      </c>
      <c r="B340" s="7">
        <f t="shared" ref="B340:E340" si="171">+B353+B366</f>
        <v>0</v>
      </c>
      <c r="C340" s="7">
        <f t="shared" si="171"/>
        <v>0</v>
      </c>
      <c r="D340" s="7">
        <f t="shared" si="171"/>
        <v>0</v>
      </c>
      <c r="E340" s="7">
        <f t="shared" si="171"/>
        <v>0</v>
      </c>
      <c r="F340" s="3"/>
    </row>
    <row r="341" spans="1:6" x14ac:dyDescent="0.25">
      <c r="A341" s="12" t="s">
        <v>220</v>
      </c>
      <c r="B341" s="7">
        <f t="shared" ref="B341:E341" si="172">+B354+B367</f>
        <v>0</v>
      </c>
      <c r="C341" s="7">
        <f t="shared" si="172"/>
        <v>0</v>
      </c>
      <c r="D341" s="7">
        <f t="shared" si="172"/>
        <v>0</v>
      </c>
      <c r="E341" s="7">
        <f t="shared" si="172"/>
        <v>0</v>
      </c>
      <c r="F341" s="3"/>
    </row>
    <row r="342" spans="1:6" x14ac:dyDescent="0.25">
      <c r="A342" s="12" t="s">
        <v>221</v>
      </c>
      <c r="B342" s="7">
        <f t="shared" ref="B342:E342" si="173">+B355+B368</f>
        <v>0</v>
      </c>
      <c r="C342" s="7">
        <f t="shared" si="173"/>
        <v>0</v>
      </c>
      <c r="D342" s="7">
        <f t="shared" si="173"/>
        <v>0</v>
      </c>
      <c r="E342" s="7">
        <f t="shared" si="173"/>
        <v>0</v>
      </c>
      <c r="F342" s="3"/>
    </row>
    <row r="343" spans="1:6" x14ac:dyDescent="0.25">
      <c r="A343" s="12" t="s">
        <v>222</v>
      </c>
      <c r="B343" s="7">
        <f t="shared" ref="B343:E343" si="174">+B356+B369</f>
        <v>0</v>
      </c>
      <c r="C343" s="7">
        <f t="shared" si="174"/>
        <v>0</v>
      </c>
      <c r="D343" s="7">
        <f t="shared" si="174"/>
        <v>0</v>
      </c>
      <c r="E343" s="7">
        <f t="shared" si="174"/>
        <v>0</v>
      </c>
      <c r="F343" s="3"/>
    </row>
    <row r="344" spans="1:6" x14ac:dyDescent="0.25">
      <c r="A344" s="12" t="s">
        <v>225</v>
      </c>
      <c r="B344" s="7">
        <f t="shared" ref="B344:E344" si="175">+B357+B370</f>
        <v>0</v>
      </c>
      <c r="C344" s="7">
        <f t="shared" si="175"/>
        <v>0</v>
      </c>
      <c r="D344" s="7">
        <f t="shared" si="175"/>
        <v>0</v>
      </c>
      <c r="E344" s="7">
        <f t="shared" si="175"/>
        <v>0</v>
      </c>
      <c r="F344" s="3"/>
    </row>
    <row r="345" spans="1:6" x14ac:dyDescent="0.25">
      <c r="A345" s="12" t="s">
        <v>135</v>
      </c>
      <c r="B345" s="7">
        <f t="shared" ref="B345:E345" si="176">+B358+B371</f>
        <v>0</v>
      </c>
      <c r="C345" s="7">
        <f t="shared" si="176"/>
        <v>0</v>
      </c>
      <c r="D345" s="7">
        <f t="shared" si="176"/>
        <v>0</v>
      </c>
      <c r="E345" s="7">
        <f t="shared" si="176"/>
        <v>0</v>
      </c>
      <c r="F345" s="3"/>
    </row>
    <row r="346" spans="1:6" x14ac:dyDescent="0.25">
      <c r="A346" s="12" t="s">
        <v>15</v>
      </c>
      <c r="B346" s="7">
        <f t="shared" ref="B346:B347" si="177">+B359+B372</f>
        <v>0</v>
      </c>
      <c r="C346" s="7">
        <f t="shared" ref="C346:E346" si="178">+C359+C372</f>
        <v>0</v>
      </c>
      <c r="D346" s="7">
        <f t="shared" si="178"/>
        <v>0</v>
      </c>
      <c r="E346" s="7">
        <f t="shared" si="178"/>
        <v>0</v>
      </c>
      <c r="F346" s="3"/>
    </row>
    <row r="347" spans="1:6" x14ac:dyDescent="0.25">
      <c r="A347" s="12" t="s">
        <v>279</v>
      </c>
      <c r="B347" s="7">
        <f t="shared" si="177"/>
        <v>0</v>
      </c>
      <c r="C347" s="7">
        <f t="shared" ref="C347:E347" si="179">+C360+C373</f>
        <v>0</v>
      </c>
      <c r="D347" s="7">
        <f t="shared" si="179"/>
        <v>0</v>
      </c>
      <c r="E347" s="7">
        <f t="shared" si="179"/>
        <v>0</v>
      </c>
      <c r="F347" s="3"/>
    </row>
    <row r="348" spans="1:6" x14ac:dyDescent="0.25">
      <c r="A348" s="12" t="s">
        <v>16</v>
      </c>
      <c r="B348" s="7">
        <f t="shared" ref="B348:E348" si="180">+B361+B374</f>
        <v>0</v>
      </c>
      <c r="C348" s="7">
        <f t="shared" si="180"/>
        <v>0</v>
      </c>
      <c r="D348" s="7">
        <f t="shared" si="180"/>
        <v>0</v>
      </c>
      <c r="E348" s="7">
        <f t="shared" si="180"/>
        <v>0</v>
      </c>
      <c r="F348" s="3"/>
    </row>
    <row r="349" spans="1:6" x14ac:dyDescent="0.25">
      <c r="F349" s="3"/>
    </row>
    <row r="350" spans="1:6" ht="18.75" x14ac:dyDescent="0.3">
      <c r="A350" s="60" t="s">
        <v>254</v>
      </c>
      <c r="F350" s="3"/>
    </row>
    <row r="351" spans="1:6" ht="18.75" x14ac:dyDescent="0.3">
      <c r="A351" s="15" t="s">
        <v>2</v>
      </c>
      <c r="B351" s="13">
        <v>0</v>
      </c>
      <c r="C351" s="13">
        <v>1</v>
      </c>
      <c r="D351" s="13">
        <v>2</v>
      </c>
      <c r="E351" s="13">
        <v>3</v>
      </c>
      <c r="F351" s="3"/>
    </row>
    <row r="352" spans="1:6" x14ac:dyDescent="0.25">
      <c r="A352" s="12" t="s">
        <v>223</v>
      </c>
      <c r="B352" s="86">
        <f>+'PLAN INV Y FIN INICIAL'!B16</f>
        <v>0</v>
      </c>
      <c r="C352" s="7">
        <f>+B357</f>
        <v>0</v>
      </c>
      <c r="D352" s="7">
        <f t="shared" ref="D352" si="181">+C357</f>
        <v>0</v>
      </c>
      <c r="E352" s="7">
        <f t="shared" ref="E352" si="182">+D357</f>
        <v>0</v>
      </c>
      <c r="F352" s="3"/>
    </row>
    <row r="353" spans="1:7" hidden="1" outlineLevel="1" x14ac:dyDescent="0.25">
      <c r="A353" s="12" t="s">
        <v>224</v>
      </c>
      <c r="B353" s="86"/>
      <c r="C353" s="85"/>
      <c r="D353" s="85"/>
      <c r="E353" s="85"/>
      <c r="F353" s="3"/>
    </row>
    <row r="354" spans="1:7" hidden="1" outlineLevel="1" x14ac:dyDescent="0.25">
      <c r="A354" s="12" t="s">
        <v>220</v>
      </c>
      <c r="B354" s="7"/>
      <c r="C354" s="85"/>
      <c r="D354" s="85"/>
      <c r="E354" s="85"/>
      <c r="F354" s="3"/>
    </row>
    <row r="355" spans="1:7" hidden="1" outlineLevel="1" x14ac:dyDescent="0.25">
      <c r="A355" s="12" t="s">
        <v>221</v>
      </c>
      <c r="B355" s="7"/>
      <c r="C355" s="85"/>
      <c r="D355" s="85"/>
      <c r="E355" s="85"/>
      <c r="F355" s="3"/>
    </row>
    <row r="356" spans="1:7" hidden="1" outlineLevel="1" x14ac:dyDescent="0.25">
      <c r="A356" s="12" t="s">
        <v>222</v>
      </c>
      <c r="B356" s="7"/>
      <c r="C356" s="7">
        <f>IF(C354&gt;0,+C355-C354+C358,0)</f>
        <v>0</v>
      </c>
      <c r="D356" s="7">
        <f t="shared" ref="D356:E356" si="183">IF(D354&gt;0,+D355-D354+D358,0)</f>
        <v>0</v>
      </c>
      <c r="E356" s="7">
        <f t="shared" si="183"/>
        <v>0</v>
      </c>
      <c r="F356" s="3"/>
    </row>
    <row r="357" spans="1:7" hidden="1" outlineLevel="1" x14ac:dyDescent="0.25">
      <c r="A357" s="12" t="s">
        <v>225</v>
      </c>
      <c r="B357" s="7">
        <f>+B352</f>
        <v>0</v>
      </c>
      <c r="C357" s="7">
        <f>IF(C354&gt;0, 0,+B357+C353-C354)</f>
        <v>0</v>
      </c>
      <c r="D357" s="7">
        <f t="shared" ref="D357:E357" si="184">IF(D354&gt;0, 0,+C357+D353-D354)</f>
        <v>0</v>
      </c>
      <c r="E357" s="7">
        <f t="shared" si="184"/>
        <v>0</v>
      </c>
      <c r="F357" s="3"/>
    </row>
    <row r="358" spans="1:7" hidden="1" outlineLevel="1" x14ac:dyDescent="0.25">
      <c r="A358" s="12" t="s">
        <v>135</v>
      </c>
      <c r="B358" s="7"/>
      <c r="C358" s="7">
        <f>IF(C352&gt;0,IF($B$14*C352&gt;B361,B361,$B$14*C352),0)</f>
        <v>0</v>
      </c>
      <c r="D358" s="7">
        <f>IF(D352&gt;0,IF($B$14*D352&gt;C361,C361,$B$14*D352),0)</f>
        <v>0</v>
      </c>
      <c r="E358" s="7">
        <f>IF(E352&gt;0,IF($B$14*E352&gt;D361,D361,$B$14*E352),0)</f>
        <v>0</v>
      </c>
      <c r="F358" s="3"/>
    </row>
    <row r="359" spans="1:7" hidden="1" outlineLevel="1" x14ac:dyDescent="0.25">
      <c r="A359" s="12" t="s">
        <v>15</v>
      </c>
      <c r="B359" s="7"/>
      <c r="C359" s="7">
        <f>IF(C357&gt;0,+B359+C358,0)</f>
        <v>0</v>
      </c>
      <c r="D359" s="7">
        <f>IF(D357&gt;0,+C359+D358,0)</f>
        <v>0</v>
      </c>
      <c r="E359" s="7">
        <f>IF(E357&gt;0,+D359+E358,0)</f>
        <v>0</v>
      </c>
      <c r="F359" s="3"/>
      <c r="G359" s="18"/>
    </row>
    <row r="360" spans="1:7" hidden="1" outlineLevel="1" x14ac:dyDescent="0.25">
      <c r="A360" s="12" t="s">
        <v>279</v>
      </c>
      <c r="B360" s="7">
        <f>IF(B354&gt;0,B354-B358,0)</f>
        <v>0</v>
      </c>
      <c r="C360" s="7">
        <f>IF(C354&gt;0,C354-C358,0)</f>
        <v>0</v>
      </c>
      <c r="D360" s="7">
        <f t="shared" ref="D360:E360" si="185">IF(D354&gt;0,D354-D358,0)</f>
        <v>0</v>
      </c>
      <c r="E360" s="7">
        <f t="shared" si="185"/>
        <v>0</v>
      </c>
      <c r="F360" s="3"/>
    </row>
    <row r="361" spans="1:7" hidden="1" outlineLevel="1" x14ac:dyDescent="0.25">
      <c r="A361" s="12" t="s">
        <v>16</v>
      </c>
      <c r="B361" s="7">
        <f>+B352-B359</f>
        <v>0</v>
      </c>
      <c r="C361" s="7">
        <f>IF(C354&gt;0,0,+C357-C359)</f>
        <v>0</v>
      </c>
      <c r="D361" s="7">
        <f>IF(D354&gt;0,0,+D357-D359)</f>
        <v>0</v>
      </c>
      <c r="E361" s="7">
        <f>IF(E354&gt;0,0,+E357-E359)</f>
        <v>0</v>
      </c>
      <c r="F361" s="3"/>
    </row>
    <row r="362" spans="1:7" hidden="1" outlineLevel="1" x14ac:dyDescent="0.25">
      <c r="F362" s="3"/>
      <c r="G362" s="88"/>
    </row>
    <row r="363" spans="1:7" ht="18.75" hidden="1" outlineLevel="1" x14ac:dyDescent="0.3">
      <c r="A363" s="60" t="s">
        <v>255</v>
      </c>
      <c r="F363" s="3"/>
    </row>
    <row r="364" spans="1:7" ht="18.75" collapsed="1" x14ac:dyDescent="0.3">
      <c r="A364" s="15" t="s">
        <v>2</v>
      </c>
      <c r="B364" s="13">
        <v>0</v>
      </c>
      <c r="C364" s="13">
        <v>1</v>
      </c>
      <c r="D364" s="13">
        <v>2</v>
      </c>
      <c r="E364" s="13">
        <v>3</v>
      </c>
      <c r="F364" s="3"/>
    </row>
    <row r="365" spans="1:7" x14ac:dyDescent="0.25">
      <c r="A365" s="12" t="s">
        <v>223</v>
      </c>
      <c r="B365" s="86"/>
      <c r="C365" s="7">
        <f>+B370</f>
        <v>0</v>
      </c>
      <c r="D365" s="7">
        <f t="shared" ref="D365" si="186">+C370</f>
        <v>0</v>
      </c>
      <c r="E365" s="7">
        <f t="shared" ref="E365" si="187">+D370</f>
        <v>0</v>
      </c>
      <c r="F365" s="3"/>
    </row>
    <row r="366" spans="1:7" hidden="1" outlineLevel="1" x14ac:dyDescent="0.25">
      <c r="A366" s="12" t="s">
        <v>224</v>
      </c>
      <c r="B366" s="86"/>
      <c r="C366" s="85"/>
      <c r="D366" s="85"/>
      <c r="E366" s="85"/>
      <c r="F366" s="3"/>
    </row>
    <row r="367" spans="1:7" hidden="1" outlineLevel="1" x14ac:dyDescent="0.25">
      <c r="A367" s="12" t="s">
        <v>220</v>
      </c>
      <c r="B367" s="7"/>
      <c r="C367" s="85"/>
      <c r="D367" s="85"/>
      <c r="E367" s="85"/>
      <c r="F367" s="3"/>
    </row>
    <row r="368" spans="1:7" hidden="1" outlineLevel="1" x14ac:dyDescent="0.25">
      <c r="A368" s="12" t="s">
        <v>221</v>
      </c>
      <c r="B368" s="7"/>
      <c r="C368" s="85"/>
      <c r="D368" s="85"/>
      <c r="E368" s="85"/>
      <c r="F368" s="3"/>
    </row>
    <row r="369" spans="1:6" hidden="1" outlineLevel="1" x14ac:dyDescent="0.25">
      <c r="A369" s="12" t="s">
        <v>222</v>
      </c>
      <c r="B369" s="7"/>
      <c r="C369" s="7">
        <f>IF(C367&gt;0,+C368-C367+C371,0)</f>
        <v>0</v>
      </c>
      <c r="D369" s="7">
        <f t="shared" ref="D369" si="188">IF(D367&gt;0,+D368-D367+D371,0)</f>
        <v>0</v>
      </c>
      <c r="E369" s="7">
        <f t="shared" ref="E369" si="189">IF(E367&gt;0,+E368-E367+E371,0)</f>
        <v>0</v>
      </c>
      <c r="F369" s="3"/>
    </row>
    <row r="370" spans="1:6" hidden="1" outlineLevel="1" x14ac:dyDescent="0.25">
      <c r="A370" s="12" t="s">
        <v>225</v>
      </c>
      <c r="B370" s="7">
        <f>+B365</f>
        <v>0</v>
      </c>
      <c r="C370" s="7">
        <f>IF(C367&gt;0, 0,+B370+C366-C367)</f>
        <v>0</v>
      </c>
      <c r="D370" s="7">
        <f t="shared" ref="D370:E370" si="190">IF(D367&gt;0, 0,+C370+D366-D367)</f>
        <v>0</v>
      </c>
      <c r="E370" s="7">
        <f t="shared" si="190"/>
        <v>0</v>
      </c>
      <c r="F370" s="3"/>
    </row>
    <row r="371" spans="1:6" hidden="1" outlineLevel="1" x14ac:dyDescent="0.25">
      <c r="A371" s="12" t="s">
        <v>135</v>
      </c>
      <c r="B371" s="7"/>
      <c r="C371" s="7">
        <f>IF(C365&gt;0,IF($B$14*C365&gt;B374,B374,$B$14*C365),0)</f>
        <v>0</v>
      </c>
      <c r="D371" s="7">
        <f>IF(D365&gt;0,IF($B$14*D365&gt;C374,C374,$B$14*D365),0)</f>
        <v>0</v>
      </c>
      <c r="E371" s="7">
        <f>IF(E365&gt;0,IF($B$14*E365&gt;D374,D374,$B$14*E365),0)</f>
        <v>0</v>
      </c>
      <c r="F371" s="3"/>
    </row>
    <row r="372" spans="1:6" hidden="1" outlineLevel="1" x14ac:dyDescent="0.25">
      <c r="A372" s="12" t="s">
        <v>15</v>
      </c>
      <c r="B372" s="7"/>
      <c r="C372" s="7">
        <f>IF(C370&gt;0,+B372+C371,0)</f>
        <v>0</v>
      </c>
      <c r="D372" s="7">
        <f>IF(D370&gt;0,+C372+D371,0)</f>
        <v>0</v>
      </c>
      <c r="E372" s="7">
        <f>IF(E370&gt;0,+D372+E371,0)</f>
        <v>0</v>
      </c>
      <c r="F372" s="3"/>
    </row>
    <row r="373" spans="1:6" hidden="1" outlineLevel="1" x14ac:dyDescent="0.25">
      <c r="A373" s="12" t="s">
        <v>279</v>
      </c>
      <c r="B373" s="7">
        <f>IF(B367&gt;0,B367-B371,0)</f>
        <v>0</v>
      </c>
      <c r="C373" s="7">
        <f>IF(C367&gt;0,C367-C371,0)</f>
        <v>0</v>
      </c>
      <c r="D373" s="7">
        <f t="shared" ref="D373:E373" si="191">IF(D367&gt;0,D367-D371,0)</f>
        <v>0</v>
      </c>
      <c r="E373" s="7">
        <f t="shared" si="191"/>
        <v>0</v>
      </c>
      <c r="F373" s="3"/>
    </row>
    <row r="374" spans="1:6" hidden="1" outlineLevel="1" x14ac:dyDescent="0.25">
      <c r="A374" s="12" t="s">
        <v>16</v>
      </c>
      <c r="B374" s="7">
        <f>+B365-B372</f>
        <v>0</v>
      </c>
      <c r="C374" s="7">
        <f>IF(C367&gt;0,0,+C370-C372)</f>
        <v>0</v>
      </c>
      <c r="D374" s="7">
        <f>IF(D367&gt;0,0,+D370-D372)</f>
        <v>0</v>
      </c>
      <c r="E374" s="7">
        <f>IF(E367&gt;0,0,+E370-E372)</f>
        <v>0</v>
      </c>
      <c r="F374" s="3"/>
    </row>
    <row r="375" spans="1:6" hidden="1" outlineLevel="1" x14ac:dyDescent="0.25">
      <c r="F375" s="3"/>
    </row>
    <row r="376" spans="1:6" hidden="1" outlineLevel="1" x14ac:dyDescent="0.25">
      <c r="F376" s="3"/>
    </row>
    <row r="377" spans="1:6" ht="18.75" collapsed="1" x14ac:dyDescent="0.3">
      <c r="A377" s="45" t="str">
        <f>+A15</f>
        <v>Instalaciones técnicas (total)</v>
      </c>
      <c r="B377" s="13">
        <v>0</v>
      </c>
      <c r="C377" s="13">
        <v>1</v>
      </c>
      <c r="D377" s="13">
        <v>2</v>
      </c>
      <c r="E377" s="13">
        <v>3</v>
      </c>
      <c r="F377" s="3"/>
    </row>
    <row r="378" spans="1:6" x14ac:dyDescent="0.25">
      <c r="A378" s="12" t="s">
        <v>223</v>
      </c>
      <c r="B378" s="7">
        <f>+B391+B404</f>
        <v>0</v>
      </c>
      <c r="C378" s="7">
        <f t="shared" ref="C378:E378" si="192">+C391+C404</f>
        <v>0</v>
      </c>
      <c r="D378" s="7">
        <f t="shared" si="192"/>
        <v>0</v>
      </c>
      <c r="E378" s="7">
        <f t="shared" si="192"/>
        <v>0</v>
      </c>
      <c r="F378" s="3"/>
    </row>
    <row r="379" spans="1:6" x14ac:dyDescent="0.25">
      <c r="A379" s="12" t="s">
        <v>224</v>
      </c>
      <c r="B379" s="7">
        <f t="shared" ref="B379:E379" si="193">+B392+B405</f>
        <v>0</v>
      </c>
      <c r="C379" s="7">
        <f t="shared" si="193"/>
        <v>0</v>
      </c>
      <c r="D379" s="7">
        <f t="shared" si="193"/>
        <v>0</v>
      </c>
      <c r="E379" s="7">
        <f t="shared" si="193"/>
        <v>0</v>
      </c>
      <c r="F379" s="3"/>
    </row>
    <row r="380" spans="1:6" x14ac:dyDescent="0.25">
      <c r="A380" s="12" t="s">
        <v>220</v>
      </c>
      <c r="B380" s="7">
        <f t="shared" ref="B380:E380" si="194">+B393+B406</f>
        <v>0</v>
      </c>
      <c r="C380" s="7">
        <f t="shared" si="194"/>
        <v>0</v>
      </c>
      <c r="D380" s="7">
        <f t="shared" si="194"/>
        <v>0</v>
      </c>
      <c r="E380" s="7">
        <f t="shared" si="194"/>
        <v>0</v>
      </c>
      <c r="F380" s="3"/>
    </row>
    <row r="381" spans="1:6" x14ac:dyDescent="0.25">
      <c r="A381" s="12" t="s">
        <v>221</v>
      </c>
      <c r="B381" s="7">
        <f t="shared" ref="B381:E381" si="195">+B394+B407</f>
        <v>0</v>
      </c>
      <c r="C381" s="7">
        <f t="shared" si="195"/>
        <v>0</v>
      </c>
      <c r="D381" s="7">
        <f t="shared" si="195"/>
        <v>0</v>
      </c>
      <c r="E381" s="7">
        <f t="shared" si="195"/>
        <v>0</v>
      </c>
      <c r="F381" s="3"/>
    </row>
    <row r="382" spans="1:6" x14ac:dyDescent="0.25">
      <c r="A382" s="12" t="s">
        <v>222</v>
      </c>
      <c r="B382" s="7">
        <f t="shared" ref="B382:E382" si="196">+B395+B408</f>
        <v>0</v>
      </c>
      <c r="C382" s="7">
        <f t="shared" si="196"/>
        <v>0</v>
      </c>
      <c r="D382" s="7">
        <f t="shared" si="196"/>
        <v>0</v>
      </c>
      <c r="E382" s="7">
        <f t="shared" si="196"/>
        <v>0</v>
      </c>
      <c r="F382" s="3"/>
    </row>
    <row r="383" spans="1:6" x14ac:dyDescent="0.25">
      <c r="A383" s="12" t="s">
        <v>225</v>
      </c>
      <c r="B383" s="7">
        <f t="shared" ref="B383:E383" si="197">+B396+B409</f>
        <v>0</v>
      </c>
      <c r="C383" s="7">
        <f t="shared" si="197"/>
        <v>0</v>
      </c>
      <c r="D383" s="7">
        <f t="shared" si="197"/>
        <v>0</v>
      </c>
      <c r="E383" s="7">
        <f t="shared" si="197"/>
        <v>0</v>
      </c>
      <c r="F383" s="3"/>
    </row>
    <row r="384" spans="1:6" x14ac:dyDescent="0.25">
      <c r="A384" s="12" t="s">
        <v>135</v>
      </c>
      <c r="B384" s="7">
        <f t="shared" ref="B384:E384" si="198">+B397+B410</f>
        <v>0</v>
      </c>
      <c r="C384" s="7">
        <f t="shared" si="198"/>
        <v>0</v>
      </c>
      <c r="D384" s="7">
        <f t="shared" si="198"/>
        <v>0</v>
      </c>
      <c r="E384" s="7">
        <f t="shared" si="198"/>
        <v>0</v>
      </c>
      <c r="F384" s="3"/>
    </row>
    <row r="385" spans="1:6" x14ac:dyDescent="0.25">
      <c r="A385" s="12" t="s">
        <v>15</v>
      </c>
      <c r="B385" s="7">
        <f t="shared" ref="B385:B386" si="199">+B398+B411</f>
        <v>0</v>
      </c>
      <c r="C385" s="7">
        <f t="shared" ref="C385:E385" si="200">+C398+C411</f>
        <v>0</v>
      </c>
      <c r="D385" s="7">
        <f t="shared" si="200"/>
        <v>0</v>
      </c>
      <c r="E385" s="7">
        <f t="shared" si="200"/>
        <v>0</v>
      </c>
      <c r="F385" s="3"/>
    </row>
    <row r="386" spans="1:6" x14ac:dyDescent="0.25">
      <c r="A386" s="12" t="s">
        <v>279</v>
      </c>
      <c r="B386" s="7">
        <f t="shared" si="199"/>
        <v>0</v>
      </c>
      <c r="C386" s="7">
        <f t="shared" ref="C386:E386" si="201">+C399+C412</f>
        <v>0</v>
      </c>
      <c r="D386" s="7">
        <f t="shared" si="201"/>
        <v>0</v>
      </c>
      <c r="E386" s="7">
        <f t="shared" si="201"/>
        <v>0</v>
      </c>
      <c r="F386" s="3"/>
    </row>
    <row r="387" spans="1:6" x14ac:dyDescent="0.25">
      <c r="A387" s="12" t="s">
        <v>16</v>
      </c>
      <c r="B387" s="7">
        <f t="shared" ref="B387:E387" si="202">+B400+B413</f>
        <v>0</v>
      </c>
      <c r="C387" s="7">
        <f t="shared" si="202"/>
        <v>0</v>
      </c>
      <c r="D387" s="7">
        <f t="shared" si="202"/>
        <v>0</v>
      </c>
      <c r="E387" s="7">
        <f t="shared" si="202"/>
        <v>0</v>
      </c>
      <c r="F387" s="3"/>
    </row>
    <row r="388" spans="1:6" x14ac:dyDescent="0.25">
      <c r="F388" s="3"/>
    </row>
    <row r="389" spans="1:6" ht="18.75" x14ac:dyDescent="0.3">
      <c r="A389" s="60" t="s">
        <v>256</v>
      </c>
      <c r="F389" s="3"/>
    </row>
    <row r="390" spans="1:6" ht="18.75" x14ac:dyDescent="0.3">
      <c r="A390" s="15" t="s">
        <v>2</v>
      </c>
      <c r="B390" s="13">
        <v>0</v>
      </c>
      <c r="C390" s="13">
        <v>1</v>
      </c>
      <c r="D390" s="13">
        <v>2</v>
      </c>
      <c r="E390" s="13">
        <v>3</v>
      </c>
      <c r="F390" s="3"/>
    </row>
    <row r="391" spans="1:6" x14ac:dyDescent="0.25">
      <c r="A391" s="12" t="s">
        <v>223</v>
      </c>
      <c r="B391" s="86">
        <f>+'PLAN INV Y FIN INICIAL'!B17</f>
        <v>0</v>
      </c>
      <c r="C391" s="7">
        <f>+B396</f>
        <v>0</v>
      </c>
      <c r="D391" s="7">
        <f t="shared" ref="D391" si="203">+C396</f>
        <v>0</v>
      </c>
      <c r="E391" s="7">
        <f t="shared" ref="E391" si="204">+D396</f>
        <v>0</v>
      </c>
      <c r="F391" s="3"/>
    </row>
    <row r="392" spans="1:6" hidden="1" outlineLevel="1" x14ac:dyDescent="0.25">
      <c r="A392" s="12" t="s">
        <v>224</v>
      </c>
      <c r="B392" s="86"/>
      <c r="C392" s="85"/>
      <c r="D392" s="85"/>
      <c r="E392" s="85"/>
      <c r="F392" s="3"/>
    </row>
    <row r="393" spans="1:6" hidden="1" outlineLevel="1" x14ac:dyDescent="0.25">
      <c r="A393" s="12" t="s">
        <v>220</v>
      </c>
      <c r="B393" s="7"/>
      <c r="C393" s="85"/>
      <c r="D393" s="85"/>
      <c r="E393" s="85"/>
      <c r="F393" s="3"/>
    </row>
    <row r="394" spans="1:6" hidden="1" outlineLevel="1" x14ac:dyDescent="0.25">
      <c r="A394" s="12" t="s">
        <v>221</v>
      </c>
      <c r="B394" s="7"/>
      <c r="C394" s="85"/>
      <c r="D394" s="85"/>
      <c r="E394" s="85"/>
      <c r="F394" s="3"/>
    </row>
    <row r="395" spans="1:6" hidden="1" outlineLevel="1" x14ac:dyDescent="0.25">
      <c r="A395" s="12" t="s">
        <v>222</v>
      </c>
      <c r="B395" s="7"/>
      <c r="C395" s="7">
        <f>IF(C393&gt;0,+C394-C393+C397,0)</f>
        <v>0</v>
      </c>
      <c r="D395" s="7">
        <f t="shared" ref="D395" si="205">IF(D393&gt;0,+D394-D393+D397,0)</f>
        <v>0</v>
      </c>
      <c r="E395" s="7">
        <f t="shared" ref="E395" si="206">IF(E393&gt;0,+E394-E393+E397,0)</f>
        <v>0</v>
      </c>
      <c r="F395" s="3"/>
    </row>
    <row r="396" spans="1:6" hidden="1" outlineLevel="1" x14ac:dyDescent="0.25">
      <c r="A396" s="12" t="s">
        <v>225</v>
      </c>
      <c r="B396" s="7">
        <f>+B391</f>
        <v>0</v>
      </c>
      <c r="C396" s="7">
        <f>IF(C393&gt;0, 0,+B396+C392-C393)</f>
        <v>0</v>
      </c>
      <c r="D396" s="7">
        <f t="shared" ref="D396:E396" si="207">IF(D393&gt;0, 0,+C396+D392-D393)</f>
        <v>0</v>
      </c>
      <c r="E396" s="7">
        <f t="shared" si="207"/>
        <v>0</v>
      </c>
      <c r="F396" s="3"/>
    </row>
    <row r="397" spans="1:6" hidden="1" outlineLevel="1" x14ac:dyDescent="0.25">
      <c r="A397" s="12" t="s">
        <v>135</v>
      </c>
      <c r="B397" s="7"/>
      <c r="C397" s="7">
        <f>IF(C391&gt;0,IF($B$15*C391&gt;B400,B400,$B$15*C391),0)</f>
        <v>0</v>
      </c>
      <c r="D397" s="7">
        <f>IF(D391&gt;0,IF($B$15*D391&gt;C400,C400,$B$15*D391),0)</f>
        <v>0</v>
      </c>
      <c r="E397" s="7">
        <f>IF(E391&gt;0,IF($B$15*E391&gt;D400,D400,$B$15*E391),0)</f>
        <v>0</v>
      </c>
      <c r="F397" s="3"/>
    </row>
    <row r="398" spans="1:6" hidden="1" outlineLevel="1" x14ac:dyDescent="0.25">
      <c r="A398" s="12" t="s">
        <v>15</v>
      </c>
      <c r="B398" s="7"/>
      <c r="C398" s="7">
        <f>IF(C396&gt;0,+B398+C397,0)</f>
        <v>0</v>
      </c>
      <c r="D398" s="7">
        <f>IF(D396&gt;0,+C398+D397,0)</f>
        <v>0</v>
      </c>
      <c r="E398" s="7">
        <f>IF(E396&gt;0,+D398+E397,0)</f>
        <v>0</v>
      </c>
      <c r="F398" s="3"/>
    </row>
    <row r="399" spans="1:6" hidden="1" outlineLevel="1" x14ac:dyDescent="0.25">
      <c r="A399" s="12" t="s">
        <v>279</v>
      </c>
      <c r="B399" s="7">
        <f>IF(B393&gt;0,B393-B397,0)</f>
        <v>0</v>
      </c>
      <c r="C399" s="7">
        <f>IF(C393&gt;0,C393-C397,0)</f>
        <v>0</v>
      </c>
      <c r="D399" s="7">
        <f t="shared" ref="D399:E399" si="208">IF(D393&gt;0,D393-D397,0)</f>
        <v>0</v>
      </c>
      <c r="E399" s="7">
        <f t="shared" si="208"/>
        <v>0</v>
      </c>
      <c r="F399" s="3"/>
    </row>
    <row r="400" spans="1:6" hidden="1" outlineLevel="1" x14ac:dyDescent="0.25">
      <c r="A400" s="12" t="s">
        <v>16</v>
      </c>
      <c r="B400" s="7">
        <f>+B391-B398</f>
        <v>0</v>
      </c>
      <c r="C400" s="7">
        <f>IF(C393&gt;0,0,+C396-C398)</f>
        <v>0</v>
      </c>
      <c r="D400" s="7">
        <f>IF(D393&gt;0,0,+D396-D398)</f>
        <v>0</v>
      </c>
      <c r="E400" s="7">
        <f>IF(E393&gt;0,0,+E396-E398)</f>
        <v>0</v>
      </c>
      <c r="F400" s="3"/>
    </row>
    <row r="401" spans="1:6" hidden="1" outlineLevel="1" x14ac:dyDescent="0.25">
      <c r="F401" s="3"/>
    </row>
    <row r="402" spans="1:6" ht="18.75" hidden="1" outlineLevel="1" x14ac:dyDescent="0.3">
      <c r="A402" s="60" t="s">
        <v>257</v>
      </c>
      <c r="F402" s="3"/>
    </row>
    <row r="403" spans="1:6" ht="18.75" collapsed="1" x14ac:dyDescent="0.3">
      <c r="A403" s="15" t="s">
        <v>2</v>
      </c>
      <c r="B403" s="13">
        <v>0</v>
      </c>
      <c r="C403" s="13">
        <v>1</v>
      </c>
      <c r="D403" s="13">
        <v>2</v>
      </c>
      <c r="E403" s="13">
        <v>3</v>
      </c>
      <c r="F403" s="3"/>
    </row>
    <row r="404" spans="1:6" x14ac:dyDescent="0.25">
      <c r="A404" s="12" t="s">
        <v>223</v>
      </c>
      <c r="B404" s="86"/>
      <c r="C404" s="7">
        <f>+B409</f>
        <v>0</v>
      </c>
      <c r="D404" s="7">
        <f t="shared" ref="D404" si="209">+C409</f>
        <v>0</v>
      </c>
      <c r="E404" s="7">
        <f t="shared" ref="E404" si="210">+D409</f>
        <v>0</v>
      </c>
      <c r="F404" s="3"/>
    </row>
    <row r="405" spans="1:6" hidden="1" outlineLevel="1" x14ac:dyDescent="0.25">
      <c r="A405" s="12" t="s">
        <v>224</v>
      </c>
      <c r="B405" s="86"/>
      <c r="C405" s="85"/>
      <c r="D405" s="85"/>
      <c r="E405" s="85"/>
      <c r="F405" s="3"/>
    </row>
    <row r="406" spans="1:6" hidden="1" outlineLevel="1" x14ac:dyDescent="0.25">
      <c r="A406" s="12" t="s">
        <v>220</v>
      </c>
      <c r="B406" s="7"/>
      <c r="C406" s="85"/>
      <c r="D406" s="85"/>
      <c r="E406" s="85"/>
      <c r="F406" s="3"/>
    </row>
    <row r="407" spans="1:6" hidden="1" outlineLevel="1" x14ac:dyDescent="0.25">
      <c r="A407" s="12" t="s">
        <v>221</v>
      </c>
      <c r="B407" s="7"/>
      <c r="C407" s="85"/>
      <c r="D407" s="85"/>
      <c r="E407" s="85"/>
      <c r="F407" s="3"/>
    </row>
    <row r="408" spans="1:6" hidden="1" outlineLevel="1" x14ac:dyDescent="0.25">
      <c r="A408" s="12" t="s">
        <v>222</v>
      </c>
      <c r="B408" s="7"/>
      <c r="C408" s="7">
        <f>IF(C406&gt;0,+C407-C406+C410,0)</f>
        <v>0</v>
      </c>
      <c r="D408" s="7">
        <f t="shared" ref="D408" si="211">IF(D406&gt;0,+D407-D406+D410,0)</f>
        <v>0</v>
      </c>
      <c r="E408" s="7">
        <f t="shared" ref="E408" si="212">IF(E406&gt;0,+E407-E406+E410,0)</f>
        <v>0</v>
      </c>
      <c r="F408" s="3"/>
    </row>
    <row r="409" spans="1:6" hidden="1" outlineLevel="1" x14ac:dyDescent="0.25">
      <c r="A409" s="12" t="s">
        <v>225</v>
      </c>
      <c r="B409" s="7">
        <f>+B404</f>
        <v>0</v>
      </c>
      <c r="C409" s="7">
        <f>IF(C406&gt;0, 0,+B409+C405-C406)</f>
        <v>0</v>
      </c>
      <c r="D409" s="7">
        <f t="shared" ref="D409:E409" si="213">IF(D406&gt;0, 0,+C409+D405-D406)</f>
        <v>0</v>
      </c>
      <c r="E409" s="7">
        <f t="shared" si="213"/>
        <v>0</v>
      </c>
      <c r="F409" s="3"/>
    </row>
    <row r="410" spans="1:6" hidden="1" outlineLevel="1" x14ac:dyDescent="0.25">
      <c r="A410" s="12" t="s">
        <v>135</v>
      </c>
      <c r="B410" s="7"/>
      <c r="C410" s="7">
        <f>IF(C404&gt;0,IF($B$15*C404&gt;B413,B413,$B$15*C404),0)</f>
        <v>0</v>
      </c>
      <c r="D410" s="7">
        <f>IF(D404&gt;0,IF($B$15*D404&gt;C413,C413,$B$15*D404),0)</f>
        <v>0</v>
      </c>
      <c r="E410" s="7">
        <f>IF(E404&gt;0,IF($B$15*E404&gt;D413,D413,$B$15*E404),0)</f>
        <v>0</v>
      </c>
      <c r="F410" s="3"/>
    </row>
    <row r="411" spans="1:6" hidden="1" outlineLevel="1" x14ac:dyDescent="0.25">
      <c r="A411" s="12" t="s">
        <v>15</v>
      </c>
      <c r="B411" s="7"/>
      <c r="C411" s="7">
        <f>IF(C409&gt;0,+B411+C410,0)</f>
        <v>0</v>
      </c>
      <c r="D411" s="7">
        <f>IF(D409&gt;0,+C411+D410,0)</f>
        <v>0</v>
      </c>
      <c r="E411" s="7">
        <f>IF(E409&gt;0,+D411+E410,0)</f>
        <v>0</v>
      </c>
      <c r="F411" s="3"/>
    </row>
    <row r="412" spans="1:6" hidden="1" outlineLevel="1" x14ac:dyDescent="0.25">
      <c r="A412" s="12" t="s">
        <v>279</v>
      </c>
      <c r="B412" s="7">
        <f>IF(B406&gt;0,B406-B410,0)</f>
        <v>0</v>
      </c>
      <c r="C412" s="7">
        <f>IF(C406&gt;0,C406-C410,0)</f>
        <v>0</v>
      </c>
      <c r="D412" s="7">
        <f t="shared" ref="D412:E412" si="214">IF(D406&gt;0,D406-D410,0)</f>
        <v>0</v>
      </c>
      <c r="E412" s="7">
        <f t="shared" si="214"/>
        <v>0</v>
      </c>
      <c r="F412" s="3"/>
    </row>
    <row r="413" spans="1:6" hidden="1" outlineLevel="1" x14ac:dyDescent="0.25">
      <c r="A413" s="12" t="s">
        <v>16</v>
      </c>
      <c r="B413" s="7">
        <f>+B404-B411</f>
        <v>0</v>
      </c>
      <c r="C413" s="7">
        <f>IF(C406&gt;0,0,+C409-C411)</f>
        <v>0</v>
      </c>
      <c r="D413" s="7">
        <f>IF(D406&gt;0,0,+D409-D411)</f>
        <v>0</v>
      </c>
      <c r="E413" s="7">
        <f>IF(E406&gt;0,0,+E409-E411)</f>
        <v>0</v>
      </c>
      <c r="F413" s="3"/>
    </row>
    <row r="414" spans="1:6" hidden="1" outlineLevel="1" x14ac:dyDescent="0.25">
      <c r="F414" s="3"/>
    </row>
    <row r="415" spans="1:6" hidden="1" outlineLevel="1" x14ac:dyDescent="0.25">
      <c r="F415" s="3"/>
    </row>
    <row r="416" spans="1:6" ht="18.75" collapsed="1" x14ac:dyDescent="0.3">
      <c r="A416" s="45" t="str">
        <f>+A16</f>
        <v>Maquinaria (total)</v>
      </c>
      <c r="B416" s="13">
        <v>0</v>
      </c>
      <c r="C416" s="13">
        <v>1</v>
      </c>
      <c r="D416" s="13">
        <v>2</v>
      </c>
      <c r="E416" s="13">
        <v>3</v>
      </c>
      <c r="F416" s="3"/>
    </row>
    <row r="417" spans="1:6" x14ac:dyDescent="0.25">
      <c r="A417" s="12" t="s">
        <v>223</v>
      </c>
      <c r="B417" s="7">
        <f>+B430+B443</f>
        <v>0</v>
      </c>
      <c r="C417" s="7">
        <f t="shared" ref="C417:E417" si="215">+C430+C443</f>
        <v>0</v>
      </c>
      <c r="D417" s="7">
        <f t="shared" si="215"/>
        <v>0</v>
      </c>
      <c r="E417" s="7">
        <f t="shared" si="215"/>
        <v>0</v>
      </c>
      <c r="F417" s="3"/>
    </row>
    <row r="418" spans="1:6" x14ac:dyDescent="0.25">
      <c r="A418" s="12" t="s">
        <v>224</v>
      </c>
      <c r="B418" s="7">
        <f t="shared" ref="B418:E418" si="216">+B431+B444</f>
        <v>0</v>
      </c>
      <c r="C418" s="7">
        <f t="shared" si="216"/>
        <v>0</v>
      </c>
      <c r="D418" s="7">
        <f t="shared" si="216"/>
        <v>0</v>
      </c>
      <c r="E418" s="7">
        <f t="shared" si="216"/>
        <v>0</v>
      </c>
      <c r="F418" s="3"/>
    </row>
    <row r="419" spans="1:6" x14ac:dyDescent="0.25">
      <c r="A419" s="12" t="s">
        <v>220</v>
      </c>
      <c r="B419" s="7">
        <f t="shared" ref="B419:E419" si="217">+B432+B445</f>
        <v>0</v>
      </c>
      <c r="C419" s="7">
        <f t="shared" si="217"/>
        <v>0</v>
      </c>
      <c r="D419" s="7">
        <f t="shared" si="217"/>
        <v>0</v>
      </c>
      <c r="E419" s="7">
        <f t="shared" si="217"/>
        <v>0</v>
      </c>
      <c r="F419" s="3"/>
    </row>
    <row r="420" spans="1:6" x14ac:dyDescent="0.25">
      <c r="A420" s="12" t="s">
        <v>221</v>
      </c>
      <c r="B420" s="7">
        <f t="shared" ref="B420:E420" si="218">+B433+B446</f>
        <v>0</v>
      </c>
      <c r="C420" s="7">
        <f t="shared" si="218"/>
        <v>0</v>
      </c>
      <c r="D420" s="7">
        <f t="shared" si="218"/>
        <v>0</v>
      </c>
      <c r="E420" s="7">
        <f t="shared" si="218"/>
        <v>0</v>
      </c>
      <c r="F420" s="3"/>
    </row>
    <row r="421" spans="1:6" x14ac:dyDescent="0.25">
      <c r="A421" s="12" t="s">
        <v>222</v>
      </c>
      <c r="B421" s="7">
        <f t="shared" ref="B421:E421" si="219">+B434+B447</f>
        <v>0</v>
      </c>
      <c r="C421" s="7">
        <f t="shared" si="219"/>
        <v>0</v>
      </c>
      <c r="D421" s="7">
        <f t="shared" si="219"/>
        <v>0</v>
      </c>
      <c r="E421" s="7">
        <f t="shared" si="219"/>
        <v>0</v>
      </c>
      <c r="F421" s="3"/>
    </row>
    <row r="422" spans="1:6" x14ac:dyDescent="0.25">
      <c r="A422" s="12" t="s">
        <v>225</v>
      </c>
      <c r="B422" s="7">
        <f t="shared" ref="B422:E422" si="220">+B435+B448</f>
        <v>0</v>
      </c>
      <c r="C422" s="7">
        <f t="shared" si="220"/>
        <v>0</v>
      </c>
      <c r="D422" s="7">
        <f t="shared" si="220"/>
        <v>0</v>
      </c>
      <c r="E422" s="7">
        <f t="shared" si="220"/>
        <v>0</v>
      </c>
      <c r="F422" s="3"/>
    </row>
    <row r="423" spans="1:6" x14ac:dyDescent="0.25">
      <c r="A423" s="12" t="s">
        <v>135</v>
      </c>
      <c r="B423" s="7">
        <f t="shared" ref="B423:E423" si="221">+B436+B449</f>
        <v>0</v>
      </c>
      <c r="C423" s="7">
        <f t="shared" si="221"/>
        <v>0</v>
      </c>
      <c r="D423" s="7">
        <f t="shared" si="221"/>
        <v>0</v>
      </c>
      <c r="E423" s="7">
        <f t="shared" si="221"/>
        <v>0</v>
      </c>
      <c r="F423" s="3"/>
    </row>
    <row r="424" spans="1:6" x14ac:dyDescent="0.25">
      <c r="A424" s="12" t="s">
        <v>15</v>
      </c>
      <c r="B424" s="7">
        <f t="shared" ref="B424:E425" si="222">+B437+B450</f>
        <v>0</v>
      </c>
      <c r="C424" s="7">
        <f t="shared" si="222"/>
        <v>0</v>
      </c>
      <c r="D424" s="7">
        <f t="shared" si="222"/>
        <v>0</v>
      </c>
      <c r="E424" s="7">
        <f t="shared" si="222"/>
        <v>0</v>
      </c>
      <c r="F424" s="3"/>
    </row>
    <row r="425" spans="1:6" x14ac:dyDescent="0.25">
      <c r="A425" s="12" t="s">
        <v>279</v>
      </c>
      <c r="B425" s="7">
        <f t="shared" si="222"/>
        <v>0</v>
      </c>
      <c r="C425" s="7">
        <f t="shared" si="222"/>
        <v>0</v>
      </c>
      <c r="D425" s="7">
        <f t="shared" si="222"/>
        <v>0</v>
      </c>
      <c r="E425" s="7">
        <f t="shared" si="222"/>
        <v>0</v>
      </c>
      <c r="F425" s="3"/>
    </row>
    <row r="426" spans="1:6" x14ac:dyDescent="0.25">
      <c r="A426" s="12" t="s">
        <v>16</v>
      </c>
      <c r="B426" s="7">
        <f t="shared" ref="B426:E426" si="223">+B439+B452</f>
        <v>0</v>
      </c>
      <c r="C426" s="7">
        <f t="shared" si="223"/>
        <v>0</v>
      </c>
      <c r="D426" s="7">
        <f t="shared" si="223"/>
        <v>0</v>
      </c>
      <c r="E426" s="7">
        <f t="shared" si="223"/>
        <v>0</v>
      </c>
      <c r="F426" s="3"/>
    </row>
    <row r="427" spans="1:6" x14ac:dyDescent="0.25">
      <c r="F427" s="3"/>
    </row>
    <row r="428" spans="1:6" ht="18.75" x14ac:dyDescent="0.3">
      <c r="A428" s="60" t="s">
        <v>258</v>
      </c>
      <c r="F428" s="3"/>
    </row>
    <row r="429" spans="1:6" ht="18.75" x14ac:dyDescent="0.3">
      <c r="A429" s="15" t="s">
        <v>2</v>
      </c>
      <c r="B429" s="13">
        <v>0</v>
      </c>
      <c r="C429" s="13">
        <v>1</v>
      </c>
      <c r="D429" s="13">
        <v>2</v>
      </c>
      <c r="E429" s="13">
        <v>3</v>
      </c>
      <c r="F429" s="3"/>
    </row>
    <row r="430" spans="1:6" x14ac:dyDescent="0.25">
      <c r="A430" s="12" t="s">
        <v>223</v>
      </c>
      <c r="B430" s="86">
        <f>+'PLAN INV Y FIN INICIAL'!B18</f>
        <v>0</v>
      </c>
      <c r="C430" s="7">
        <f>+B435</f>
        <v>0</v>
      </c>
      <c r="D430" s="7">
        <f t="shared" ref="D430" si="224">+C435</f>
        <v>0</v>
      </c>
      <c r="E430" s="7">
        <f t="shared" ref="E430" si="225">+D435</f>
        <v>0</v>
      </c>
      <c r="F430" s="3"/>
    </row>
    <row r="431" spans="1:6" hidden="1" outlineLevel="1" x14ac:dyDescent="0.25">
      <c r="A431" s="12" t="s">
        <v>224</v>
      </c>
      <c r="B431" s="86"/>
      <c r="C431" s="85"/>
      <c r="D431" s="85"/>
      <c r="E431" s="85"/>
      <c r="F431" s="3"/>
    </row>
    <row r="432" spans="1:6" hidden="1" outlineLevel="1" x14ac:dyDescent="0.25">
      <c r="A432" s="12" t="s">
        <v>220</v>
      </c>
      <c r="B432" s="7"/>
      <c r="C432" s="85"/>
      <c r="D432" s="85"/>
      <c r="E432" s="85"/>
      <c r="F432" s="3"/>
    </row>
    <row r="433" spans="1:6" hidden="1" outlineLevel="1" x14ac:dyDescent="0.25">
      <c r="A433" s="12" t="s">
        <v>221</v>
      </c>
      <c r="B433" s="7"/>
      <c r="C433" s="85"/>
      <c r="D433" s="85"/>
      <c r="E433" s="85"/>
      <c r="F433" s="3"/>
    </row>
    <row r="434" spans="1:6" hidden="1" outlineLevel="1" x14ac:dyDescent="0.25">
      <c r="A434" s="12" t="s">
        <v>222</v>
      </c>
      <c r="B434" s="7"/>
      <c r="C434" s="7">
        <f>IF(C432&gt;0,+C433-C432+C436,0)</f>
        <v>0</v>
      </c>
      <c r="D434" s="7">
        <f t="shared" ref="D434" si="226">IF(D432&gt;0,+D433-D432+D436,0)</f>
        <v>0</v>
      </c>
      <c r="E434" s="7">
        <f t="shared" ref="E434" si="227">IF(E432&gt;0,+E433-E432+E436,0)</f>
        <v>0</v>
      </c>
      <c r="F434" s="3"/>
    </row>
    <row r="435" spans="1:6" hidden="1" outlineLevel="1" x14ac:dyDescent="0.25">
      <c r="A435" s="12" t="s">
        <v>225</v>
      </c>
      <c r="B435" s="7">
        <f>+B430</f>
        <v>0</v>
      </c>
      <c r="C435" s="7">
        <f>IF(C432&gt;0, 0,+B435+C431-C432)</f>
        <v>0</v>
      </c>
      <c r="D435" s="7">
        <f t="shared" ref="D435:E435" si="228">IF(D432&gt;0, 0,+C435+D431-D432)</f>
        <v>0</v>
      </c>
      <c r="E435" s="7">
        <f t="shared" si="228"/>
        <v>0</v>
      </c>
      <c r="F435" s="3"/>
    </row>
    <row r="436" spans="1:6" hidden="1" outlineLevel="1" x14ac:dyDescent="0.25">
      <c r="A436" s="12" t="s">
        <v>135</v>
      </c>
      <c r="B436" s="7"/>
      <c r="C436" s="7">
        <f>IF(C430&gt;0,IF($B$16*C430&gt;B439,B439,$B$16*C430),0)</f>
        <v>0</v>
      </c>
      <c r="D436" s="7">
        <f>IF(D430&gt;0,IF($B$16*D430&gt;C439,C439,$B$16*D430),0)</f>
        <v>0</v>
      </c>
      <c r="E436" s="7">
        <f>IF(E430&gt;0,IF($B$16*E430&gt;D439,D439,$B$16*E430),0)</f>
        <v>0</v>
      </c>
      <c r="F436" s="3"/>
    </row>
    <row r="437" spans="1:6" hidden="1" outlineLevel="1" x14ac:dyDescent="0.25">
      <c r="A437" s="12" t="s">
        <v>15</v>
      </c>
      <c r="B437" s="7"/>
      <c r="C437" s="7">
        <f>IF(C435&gt;0,+B437+C436,0)</f>
        <v>0</v>
      </c>
      <c r="D437" s="7">
        <f>IF(D435&gt;0,+C437+D436,0)</f>
        <v>0</v>
      </c>
      <c r="E437" s="7">
        <f>IF(E435&gt;0,+D437+E436,0)</f>
        <v>0</v>
      </c>
      <c r="F437" s="3"/>
    </row>
    <row r="438" spans="1:6" hidden="1" outlineLevel="1" x14ac:dyDescent="0.25">
      <c r="A438" s="12" t="s">
        <v>279</v>
      </c>
      <c r="B438" s="7">
        <f>IF(B432&gt;0,B432-B436,0)</f>
        <v>0</v>
      </c>
      <c r="C438" s="7">
        <f>IF(C432&gt;0,C432-C436,0)</f>
        <v>0</v>
      </c>
      <c r="D438" s="7">
        <f t="shared" ref="D438:E438" si="229">IF(D432&gt;0,D432-D436,0)</f>
        <v>0</v>
      </c>
      <c r="E438" s="7">
        <f t="shared" si="229"/>
        <v>0</v>
      </c>
      <c r="F438" s="3"/>
    </row>
    <row r="439" spans="1:6" hidden="1" outlineLevel="1" x14ac:dyDescent="0.25">
      <c r="A439" s="12" t="s">
        <v>16</v>
      </c>
      <c r="B439" s="7">
        <f>+B430-B437</f>
        <v>0</v>
      </c>
      <c r="C439" s="7">
        <f>IF(C432&gt;0,0,+C435-C437)</f>
        <v>0</v>
      </c>
      <c r="D439" s="7">
        <f>IF(D432&gt;0,0,+D435-D437)</f>
        <v>0</v>
      </c>
      <c r="E439" s="7">
        <f>IF(E432&gt;0,0,+E435-E437)</f>
        <v>0</v>
      </c>
      <c r="F439" s="3"/>
    </row>
    <row r="440" spans="1:6" hidden="1" outlineLevel="1" x14ac:dyDescent="0.25">
      <c r="F440" s="3"/>
    </row>
    <row r="441" spans="1:6" ht="18.75" hidden="1" outlineLevel="1" x14ac:dyDescent="0.3">
      <c r="A441" s="60" t="s">
        <v>259</v>
      </c>
      <c r="F441" s="3"/>
    </row>
    <row r="442" spans="1:6" ht="18.75" collapsed="1" x14ac:dyDescent="0.3">
      <c r="A442" s="15" t="s">
        <v>2</v>
      </c>
      <c r="B442" s="13">
        <v>0</v>
      </c>
      <c r="C442" s="13">
        <v>1</v>
      </c>
      <c r="D442" s="13">
        <v>2</v>
      </c>
      <c r="E442" s="13">
        <v>3</v>
      </c>
      <c r="F442" s="3"/>
    </row>
    <row r="443" spans="1:6" x14ac:dyDescent="0.25">
      <c r="A443" s="12" t="s">
        <v>223</v>
      </c>
      <c r="B443" s="86"/>
      <c r="C443" s="7">
        <f>+B448</f>
        <v>0</v>
      </c>
      <c r="D443" s="7">
        <f t="shared" ref="D443" si="230">+C448</f>
        <v>0</v>
      </c>
      <c r="E443" s="7">
        <f t="shared" ref="E443" si="231">+D448</f>
        <v>0</v>
      </c>
      <c r="F443" s="3"/>
    </row>
    <row r="444" spans="1:6" hidden="1" outlineLevel="1" x14ac:dyDescent="0.25">
      <c r="A444" s="12" t="s">
        <v>224</v>
      </c>
      <c r="B444" s="86"/>
      <c r="C444" s="85"/>
      <c r="D444" s="85"/>
      <c r="E444" s="85"/>
      <c r="F444" s="3"/>
    </row>
    <row r="445" spans="1:6" hidden="1" outlineLevel="1" x14ac:dyDescent="0.25">
      <c r="A445" s="12" t="s">
        <v>220</v>
      </c>
      <c r="B445" s="7"/>
      <c r="C445" s="85"/>
      <c r="D445" s="85"/>
      <c r="E445" s="85"/>
      <c r="F445" s="3"/>
    </row>
    <row r="446" spans="1:6" hidden="1" outlineLevel="1" x14ac:dyDescent="0.25">
      <c r="A446" s="12" t="s">
        <v>221</v>
      </c>
      <c r="B446" s="7"/>
      <c r="C446" s="85"/>
      <c r="D446" s="85"/>
      <c r="E446" s="85"/>
      <c r="F446" s="3"/>
    </row>
    <row r="447" spans="1:6" hidden="1" outlineLevel="1" x14ac:dyDescent="0.25">
      <c r="A447" s="12" t="s">
        <v>222</v>
      </c>
      <c r="B447" s="7"/>
      <c r="C447" s="7">
        <f>IF(C445&gt;0,+C446-C445+C449,0)</f>
        <v>0</v>
      </c>
      <c r="D447" s="7">
        <f t="shared" ref="D447" si="232">IF(D445&gt;0,+D446-D445+D449,0)</f>
        <v>0</v>
      </c>
      <c r="E447" s="7">
        <f t="shared" ref="E447" si="233">IF(E445&gt;0,+E446-E445+E449,0)</f>
        <v>0</v>
      </c>
      <c r="F447" s="3"/>
    </row>
    <row r="448" spans="1:6" hidden="1" outlineLevel="1" x14ac:dyDescent="0.25">
      <c r="A448" s="12" t="s">
        <v>225</v>
      </c>
      <c r="B448" s="7">
        <f>+B443</f>
        <v>0</v>
      </c>
      <c r="C448" s="7">
        <f>IF(C445&gt;0, 0,+B448+C444-C445)</f>
        <v>0</v>
      </c>
      <c r="D448" s="7">
        <f t="shared" ref="D448:E448" si="234">IF(D445&gt;0, 0,+C448+D444-D445)</f>
        <v>0</v>
      </c>
      <c r="E448" s="7">
        <f t="shared" si="234"/>
        <v>0</v>
      </c>
      <c r="F448" s="3"/>
    </row>
    <row r="449" spans="1:6" hidden="1" outlineLevel="1" x14ac:dyDescent="0.25">
      <c r="A449" s="12" t="s">
        <v>135</v>
      </c>
      <c r="B449" s="7"/>
      <c r="C449" s="7">
        <f>IF(C443&gt;0,IF($B$16*C443&gt;B452,B452,$B$16*C443),0)</f>
        <v>0</v>
      </c>
      <c r="D449" s="7">
        <f>IF(D443&gt;0,IF($B$16*D443&gt;C452,C452,$B$16*D443),0)</f>
        <v>0</v>
      </c>
      <c r="E449" s="7">
        <f>IF(E443&gt;0,IF($B$16*E443&gt;D452,D452,$B$16*E443),0)</f>
        <v>0</v>
      </c>
      <c r="F449" s="3"/>
    </row>
    <row r="450" spans="1:6" hidden="1" outlineLevel="1" x14ac:dyDescent="0.25">
      <c r="A450" s="12" t="s">
        <v>15</v>
      </c>
      <c r="B450" s="7"/>
      <c r="C450" s="7">
        <f>IF(C448&gt;0,+B450+C449,0)</f>
        <v>0</v>
      </c>
      <c r="D450" s="7">
        <f>IF(D448&gt;0,+C450+D449,0)</f>
        <v>0</v>
      </c>
      <c r="E450" s="7">
        <f>IF(E448&gt;0,+D450+E449,0)</f>
        <v>0</v>
      </c>
      <c r="F450" s="3"/>
    </row>
    <row r="451" spans="1:6" hidden="1" outlineLevel="1" x14ac:dyDescent="0.25">
      <c r="A451" s="12" t="s">
        <v>279</v>
      </c>
      <c r="B451" s="7">
        <f>IF(B445&gt;0,B445-B449,0)</f>
        <v>0</v>
      </c>
      <c r="C451" s="7">
        <f>IF(C445&gt;0,C445-C449,0)</f>
        <v>0</v>
      </c>
      <c r="D451" s="7">
        <f t="shared" ref="D451:E451" si="235">IF(D445&gt;0,D445-D449,0)</f>
        <v>0</v>
      </c>
      <c r="E451" s="7">
        <f t="shared" si="235"/>
        <v>0</v>
      </c>
      <c r="F451" s="3"/>
    </row>
    <row r="452" spans="1:6" hidden="1" outlineLevel="1" x14ac:dyDescent="0.25">
      <c r="A452" s="12" t="s">
        <v>16</v>
      </c>
      <c r="B452" s="7">
        <f>+B443-B450</f>
        <v>0</v>
      </c>
      <c r="C452" s="7">
        <f>IF(C445&gt;0,0,+C448-C450)</f>
        <v>0</v>
      </c>
      <c r="D452" s="7">
        <f>IF(D445&gt;0,0,+D448-D450)</f>
        <v>0</v>
      </c>
      <c r="E452" s="7">
        <f>IF(E445&gt;0,0,+E448-E450)</f>
        <v>0</v>
      </c>
      <c r="F452" s="3"/>
    </row>
    <row r="453" spans="1:6" hidden="1" outlineLevel="1" x14ac:dyDescent="0.25">
      <c r="F453" s="3"/>
    </row>
    <row r="454" spans="1:6" hidden="1" outlineLevel="1" x14ac:dyDescent="0.25">
      <c r="F454" s="3"/>
    </row>
    <row r="455" spans="1:6" ht="18.75" collapsed="1" x14ac:dyDescent="0.3">
      <c r="A455" s="45" t="str">
        <f>+A17</f>
        <v>Utillaje (total)</v>
      </c>
      <c r="B455" s="13">
        <v>0</v>
      </c>
      <c r="C455" s="13">
        <v>1</v>
      </c>
      <c r="D455" s="13">
        <v>2</v>
      </c>
      <c r="E455" s="13">
        <v>3</v>
      </c>
      <c r="F455" s="3"/>
    </row>
    <row r="456" spans="1:6" x14ac:dyDescent="0.25">
      <c r="A456" s="12" t="s">
        <v>223</v>
      </c>
      <c r="B456" s="7">
        <f>+B469+B482</f>
        <v>0</v>
      </c>
      <c r="C456" s="7">
        <f t="shared" ref="C456:E456" si="236">+C469+C482</f>
        <v>0</v>
      </c>
      <c r="D456" s="7">
        <f t="shared" si="236"/>
        <v>0</v>
      </c>
      <c r="E456" s="7">
        <f t="shared" si="236"/>
        <v>0</v>
      </c>
      <c r="F456" s="3"/>
    </row>
    <row r="457" spans="1:6" x14ac:dyDescent="0.25">
      <c r="A457" s="12" t="s">
        <v>224</v>
      </c>
      <c r="B457" s="7">
        <f t="shared" ref="B457:E457" si="237">+B470+B483</f>
        <v>0</v>
      </c>
      <c r="C457" s="7">
        <f t="shared" si="237"/>
        <v>0</v>
      </c>
      <c r="D457" s="7">
        <f t="shared" si="237"/>
        <v>0</v>
      </c>
      <c r="E457" s="7">
        <f t="shared" si="237"/>
        <v>0</v>
      </c>
      <c r="F457" s="3"/>
    </row>
    <row r="458" spans="1:6" x14ac:dyDescent="0.25">
      <c r="A458" s="12" t="s">
        <v>220</v>
      </c>
      <c r="B458" s="7">
        <f t="shared" ref="B458:E458" si="238">+B471+B484</f>
        <v>0</v>
      </c>
      <c r="C458" s="7">
        <f t="shared" si="238"/>
        <v>0</v>
      </c>
      <c r="D458" s="7">
        <f t="shared" si="238"/>
        <v>0</v>
      </c>
      <c r="E458" s="7">
        <f t="shared" si="238"/>
        <v>0</v>
      </c>
      <c r="F458" s="3"/>
    </row>
    <row r="459" spans="1:6" x14ac:dyDescent="0.25">
      <c r="A459" s="12" t="s">
        <v>221</v>
      </c>
      <c r="B459" s="7">
        <f t="shared" ref="B459:E459" si="239">+B472+B485</f>
        <v>0</v>
      </c>
      <c r="C459" s="7">
        <f t="shared" si="239"/>
        <v>0</v>
      </c>
      <c r="D459" s="7">
        <f t="shared" si="239"/>
        <v>0</v>
      </c>
      <c r="E459" s="7">
        <f t="shared" si="239"/>
        <v>0</v>
      </c>
      <c r="F459" s="3"/>
    </row>
    <row r="460" spans="1:6" x14ac:dyDescent="0.25">
      <c r="A460" s="12" t="s">
        <v>222</v>
      </c>
      <c r="B460" s="7">
        <f t="shared" ref="B460:E460" si="240">+B473+B486</f>
        <v>0</v>
      </c>
      <c r="C460" s="7">
        <f t="shared" si="240"/>
        <v>0</v>
      </c>
      <c r="D460" s="7">
        <f t="shared" si="240"/>
        <v>0</v>
      </c>
      <c r="E460" s="7">
        <f t="shared" si="240"/>
        <v>0</v>
      </c>
      <c r="F460" s="3"/>
    </row>
    <row r="461" spans="1:6" x14ac:dyDescent="0.25">
      <c r="A461" s="12" t="s">
        <v>225</v>
      </c>
      <c r="B461" s="7">
        <f t="shared" ref="B461:E461" si="241">+B474+B487</f>
        <v>0</v>
      </c>
      <c r="C461" s="7">
        <f t="shared" si="241"/>
        <v>0</v>
      </c>
      <c r="D461" s="7">
        <f t="shared" si="241"/>
        <v>0</v>
      </c>
      <c r="E461" s="7">
        <f t="shared" si="241"/>
        <v>0</v>
      </c>
      <c r="F461" s="3"/>
    </row>
    <row r="462" spans="1:6" x14ac:dyDescent="0.25">
      <c r="A462" s="12" t="s">
        <v>135</v>
      </c>
      <c r="B462" s="7">
        <f t="shared" ref="B462:E462" si="242">+B475+B488</f>
        <v>0</v>
      </c>
      <c r="C462" s="7">
        <f t="shared" si="242"/>
        <v>0</v>
      </c>
      <c r="D462" s="7">
        <f t="shared" si="242"/>
        <v>0</v>
      </c>
      <c r="E462" s="7">
        <f t="shared" si="242"/>
        <v>0</v>
      </c>
      <c r="F462" s="3"/>
    </row>
    <row r="463" spans="1:6" x14ac:dyDescent="0.25">
      <c r="A463" s="12" t="s">
        <v>15</v>
      </c>
      <c r="B463" s="7">
        <f t="shared" ref="B463:E464" si="243">+B476+B489</f>
        <v>0</v>
      </c>
      <c r="C463" s="7">
        <f t="shared" si="243"/>
        <v>0</v>
      </c>
      <c r="D463" s="7">
        <f t="shared" si="243"/>
        <v>0</v>
      </c>
      <c r="E463" s="7">
        <f t="shared" si="243"/>
        <v>0</v>
      </c>
      <c r="F463" s="3"/>
    </row>
    <row r="464" spans="1:6" x14ac:dyDescent="0.25">
      <c r="A464" s="12" t="s">
        <v>279</v>
      </c>
      <c r="B464" s="7">
        <f t="shared" si="243"/>
        <v>0</v>
      </c>
      <c r="C464" s="7">
        <f t="shared" si="243"/>
        <v>0</v>
      </c>
      <c r="D464" s="7">
        <f t="shared" si="243"/>
        <v>0</v>
      </c>
      <c r="E464" s="7">
        <f t="shared" si="243"/>
        <v>0</v>
      </c>
      <c r="F464" s="3"/>
    </row>
    <row r="465" spans="1:6" x14ac:dyDescent="0.25">
      <c r="A465" s="12" t="s">
        <v>16</v>
      </c>
      <c r="B465" s="7">
        <f t="shared" ref="B465:E465" si="244">+B478+B491</f>
        <v>0</v>
      </c>
      <c r="C465" s="7">
        <f t="shared" si="244"/>
        <v>0</v>
      </c>
      <c r="D465" s="7">
        <f t="shared" si="244"/>
        <v>0</v>
      </c>
      <c r="E465" s="7">
        <f t="shared" si="244"/>
        <v>0</v>
      </c>
      <c r="F465" s="3"/>
    </row>
    <row r="466" spans="1:6" x14ac:dyDescent="0.25">
      <c r="F466" s="3"/>
    </row>
    <row r="467" spans="1:6" ht="18.75" x14ac:dyDescent="0.3">
      <c r="A467" s="60" t="s">
        <v>260</v>
      </c>
      <c r="F467" s="3"/>
    </row>
    <row r="468" spans="1:6" ht="18.75" x14ac:dyDescent="0.3">
      <c r="A468" s="15" t="s">
        <v>2</v>
      </c>
      <c r="B468" s="13">
        <v>0</v>
      </c>
      <c r="C468" s="13">
        <v>1</v>
      </c>
      <c r="D468" s="13">
        <v>2</v>
      </c>
      <c r="E468" s="13">
        <v>3</v>
      </c>
      <c r="F468" s="3"/>
    </row>
    <row r="469" spans="1:6" x14ac:dyDescent="0.25">
      <c r="A469" s="12" t="s">
        <v>223</v>
      </c>
      <c r="B469" s="86">
        <f>+'PLAN INV Y FIN INICIAL'!B19</f>
        <v>0</v>
      </c>
      <c r="C469" s="7">
        <f>+B474</f>
        <v>0</v>
      </c>
      <c r="D469" s="7">
        <f t="shared" ref="D469" si="245">+C474</f>
        <v>0</v>
      </c>
      <c r="E469" s="7">
        <f t="shared" ref="E469" si="246">+D474</f>
        <v>0</v>
      </c>
      <c r="F469" s="3"/>
    </row>
    <row r="470" spans="1:6" hidden="1" outlineLevel="1" x14ac:dyDescent="0.25">
      <c r="A470" s="12" t="s">
        <v>224</v>
      </c>
      <c r="B470" s="86"/>
      <c r="C470" s="85"/>
      <c r="D470" s="85"/>
      <c r="E470" s="85"/>
      <c r="F470" s="3"/>
    </row>
    <row r="471" spans="1:6" hidden="1" outlineLevel="1" x14ac:dyDescent="0.25">
      <c r="A471" s="12" t="s">
        <v>220</v>
      </c>
      <c r="B471" s="7"/>
      <c r="C471" s="85"/>
      <c r="D471" s="85"/>
      <c r="E471" s="85"/>
      <c r="F471" s="3"/>
    </row>
    <row r="472" spans="1:6" hidden="1" outlineLevel="1" x14ac:dyDescent="0.25">
      <c r="A472" s="12" t="s">
        <v>221</v>
      </c>
      <c r="B472" s="7"/>
      <c r="C472" s="85"/>
      <c r="D472" s="85"/>
      <c r="E472" s="85"/>
      <c r="F472" s="3"/>
    </row>
    <row r="473" spans="1:6" hidden="1" outlineLevel="1" x14ac:dyDescent="0.25">
      <c r="A473" s="12" t="s">
        <v>222</v>
      </c>
      <c r="B473" s="7"/>
      <c r="C473" s="7">
        <f>IF(C471&gt;0,+C472-C471+C475,0)</f>
        <v>0</v>
      </c>
      <c r="D473" s="7">
        <f t="shared" ref="D473" si="247">IF(D471&gt;0,+D472-D471+D475,0)</f>
        <v>0</v>
      </c>
      <c r="E473" s="7">
        <f t="shared" ref="E473" si="248">IF(E471&gt;0,+E472-E471+E475,0)</f>
        <v>0</v>
      </c>
      <c r="F473" s="3"/>
    </row>
    <row r="474" spans="1:6" hidden="1" outlineLevel="1" x14ac:dyDescent="0.25">
      <c r="A474" s="12" t="s">
        <v>225</v>
      </c>
      <c r="B474" s="7">
        <f>+B469</f>
        <v>0</v>
      </c>
      <c r="C474" s="7">
        <f>IF(C471&gt;0, 0,+B474+C470-C471)</f>
        <v>0</v>
      </c>
      <c r="D474" s="7">
        <f t="shared" ref="D474:E474" si="249">IF(D471&gt;0, 0,+C474+D470-D471)</f>
        <v>0</v>
      </c>
      <c r="E474" s="7">
        <f t="shared" si="249"/>
        <v>0</v>
      </c>
      <c r="F474" s="3"/>
    </row>
    <row r="475" spans="1:6" hidden="1" outlineLevel="1" x14ac:dyDescent="0.25">
      <c r="A475" s="12" t="s">
        <v>135</v>
      </c>
      <c r="B475" s="7"/>
      <c r="C475" s="7">
        <f>IF(C469&gt;0,IF($B$17*C469&gt;B478,B478,$B$17*C469),0)</f>
        <v>0</v>
      </c>
      <c r="D475" s="7">
        <f>IF(D469&gt;0,IF($B$17*D469&gt;C478,C478,$B$17*D469),0)</f>
        <v>0</v>
      </c>
      <c r="E475" s="7">
        <f>IF(E469&gt;0,IF($B$17*E469&gt;D478,D478,$B$17*E469),0)</f>
        <v>0</v>
      </c>
      <c r="F475" s="3"/>
    </row>
    <row r="476" spans="1:6" hidden="1" outlineLevel="1" x14ac:dyDescent="0.25">
      <c r="A476" s="12" t="s">
        <v>15</v>
      </c>
      <c r="B476" s="7"/>
      <c r="C476" s="7">
        <f>IF(C474&gt;0,+B476+C475,0)</f>
        <v>0</v>
      </c>
      <c r="D476" s="7">
        <f>IF(D474&gt;0,+C476+D475,0)</f>
        <v>0</v>
      </c>
      <c r="E476" s="7">
        <f>IF(E474&gt;0,+D476+E475,0)</f>
        <v>0</v>
      </c>
      <c r="F476" s="3"/>
    </row>
    <row r="477" spans="1:6" hidden="1" outlineLevel="1" x14ac:dyDescent="0.25">
      <c r="A477" s="12" t="s">
        <v>279</v>
      </c>
      <c r="B477" s="7">
        <f>IF(B471&gt;0,B471-B475,0)</f>
        <v>0</v>
      </c>
      <c r="C477" s="7">
        <f>IF(C471&gt;0,C471-C475,0)</f>
        <v>0</v>
      </c>
      <c r="D477" s="7">
        <f t="shared" ref="D477:E477" si="250">IF(D471&gt;0,D471-D475,0)</f>
        <v>0</v>
      </c>
      <c r="E477" s="7">
        <f t="shared" si="250"/>
        <v>0</v>
      </c>
      <c r="F477" s="3"/>
    </row>
    <row r="478" spans="1:6" hidden="1" outlineLevel="1" x14ac:dyDescent="0.25">
      <c r="A478" s="12" t="s">
        <v>16</v>
      </c>
      <c r="B478" s="7">
        <f>+B469-B476</f>
        <v>0</v>
      </c>
      <c r="C478" s="7">
        <f>IF(C471&gt;0,0,+C474-C476)</f>
        <v>0</v>
      </c>
      <c r="D478" s="7">
        <f>IF(D471&gt;0,0,+D474-D476)</f>
        <v>0</v>
      </c>
      <c r="E478" s="7">
        <f>IF(E471&gt;0,0,+E474-E476)</f>
        <v>0</v>
      </c>
      <c r="F478" s="3"/>
    </row>
    <row r="479" spans="1:6" hidden="1" outlineLevel="1" x14ac:dyDescent="0.25">
      <c r="F479" s="3"/>
    </row>
    <row r="480" spans="1:6" ht="18.75" hidden="1" outlineLevel="1" x14ac:dyDescent="0.3">
      <c r="A480" s="60" t="s">
        <v>261</v>
      </c>
      <c r="F480" s="3"/>
    </row>
    <row r="481" spans="1:6" ht="18.75" collapsed="1" x14ac:dyDescent="0.3">
      <c r="A481" s="15" t="s">
        <v>2</v>
      </c>
      <c r="B481" s="13">
        <v>0</v>
      </c>
      <c r="C481" s="13">
        <v>1</v>
      </c>
      <c r="D481" s="13">
        <v>2</v>
      </c>
      <c r="E481" s="13">
        <v>3</v>
      </c>
      <c r="F481" s="3"/>
    </row>
    <row r="482" spans="1:6" x14ac:dyDescent="0.25">
      <c r="A482" s="12" t="s">
        <v>223</v>
      </c>
      <c r="B482" s="86"/>
      <c r="C482" s="7">
        <f>+B487</f>
        <v>0</v>
      </c>
      <c r="D482" s="7">
        <f t="shared" ref="D482" si="251">+C487</f>
        <v>0</v>
      </c>
      <c r="E482" s="7">
        <f t="shared" ref="E482" si="252">+D487</f>
        <v>0</v>
      </c>
      <c r="F482" s="3"/>
    </row>
    <row r="483" spans="1:6" hidden="1" outlineLevel="1" x14ac:dyDescent="0.25">
      <c r="A483" s="12" t="s">
        <v>224</v>
      </c>
      <c r="B483" s="86"/>
      <c r="C483" s="85"/>
      <c r="D483" s="85"/>
      <c r="E483" s="85"/>
      <c r="F483" s="3"/>
    </row>
    <row r="484" spans="1:6" hidden="1" outlineLevel="1" x14ac:dyDescent="0.25">
      <c r="A484" s="12" t="s">
        <v>220</v>
      </c>
      <c r="B484" s="7"/>
      <c r="C484" s="85"/>
      <c r="D484" s="85"/>
      <c r="E484" s="85"/>
      <c r="F484" s="3"/>
    </row>
    <row r="485" spans="1:6" hidden="1" outlineLevel="1" x14ac:dyDescent="0.25">
      <c r="A485" s="12" t="s">
        <v>221</v>
      </c>
      <c r="B485" s="7"/>
      <c r="C485" s="85"/>
      <c r="D485" s="85"/>
      <c r="E485" s="85"/>
      <c r="F485" s="3"/>
    </row>
    <row r="486" spans="1:6" hidden="1" outlineLevel="1" x14ac:dyDescent="0.25">
      <c r="A486" s="12" t="s">
        <v>222</v>
      </c>
      <c r="B486" s="7"/>
      <c r="C486" s="7">
        <f>IF(C484&gt;0,+C485-C484+C488,0)</f>
        <v>0</v>
      </c>
      <c r="D486" s="7">
        <f t="shared" ref="D486" si="253">IF(D484&gt;0,+D485-D484+D488,0)</f>
        <v>0</v>
      </c>
      <c r="E486" s="7">
        <f t="shared" ref="E486" si="254">IF(E484&gt;0,+E485-E484+E488,0)</f>
        <v>0</v>
      </c>
      <c r="F486" s="3"/>
    </row>
    <row r="487" spans="1:6" hidden="1" outlineLevel="1" x14ac:dyDescent="0.25">
      <c r="A487" s="12" t="s">
        <v>225</v>
      </c>
      <c r="B487" s="7">
        <f>+B482</f>
        <v>0</v>
      </c>
      <c r="C487" s="7">
        <f>IF(C484&gt;0, 0,+B487+C483-C484)</f>
        <v>0</v>
      </c>
      <c r="D487" s="7">
        <f t="shared" ref="D487:E487" si="255">IF(D484&gt;0, 0,+C487+D483-D484)</f>
        <v>0</v>
      </c>
      <c r="E487" s="7">
        <f t="shared" si="255"/>
        <v>0</v>
      </c>
      <c r="F487" s="3"/>
    </row>
    <row r="488" spans="1:6" hidden="1" outlineLevel="1" x14ac:dyDescent="0.25">
      <c r="A488" s="12" t="s">
        <v>135</v>
      </c>
      <c r="B488" s="7"/>
      <c r="C488" s="7">
        <f>IF(C482&gt;0,IF($B$17*C482&gt;B491,B491,$B$17*C482),0)</f>
        <v>0</v>
      </c>
      <c r="D488" s="7">
        <f>IF(D482&gt;0,IF($B$17*D482&gt;C491,C491,$B$17*D482),0)</f>
        <v>0</v>
      </c>
      <c r="E488" s="7">
        <f>IF(E482&gt;0,IF($B$17*E482&gt;D491,D491,$B$17*E482),0)</f>
        <v>0</v>
      </c>
      <c r="F488" s="3"/>
    </row>
    <row r="489" spans="1:6" hidden="1" outlineLevel="1" x14ac:dyDescent="0.25">
      <c r="A489" s="12" t="s">
        <v>15</v>
      </c>
      <c r="B489" s="7"/>
      <c r="C489" s="7">
        <f>IF(C487&gt;0,+B489+C488,0)</f>
        <v>0</v>
      </c>
      <c r="D489" s="7">
        <f>IF(D487&gt;0,+C489+D488,0)</f>
        <v>0</v>
      </c>
      <c r="E489" s="7">
        <f>IF(E487&gt;0,+D489+E488,0)</f>
        <v>0</v>
      </c>
      <c r="F489" s="3"/>
    </row>
    <row r="490" spans="1:6" hidden="1" outlineLevel="1" x14ac:dyDescent="0.25">
      <c r="A490" s="12" t="s">
        <v>279</v>
      </c>
      <c r="B490" s="7">
        <f>IF(B484&gt;0,B484-B488,0)</f>
        <v>0</v>
      </c>
      <c r="C490" s="7">
        <f>IF(C484&gt;0,C484-C488,0)</f>
        <v>0</v>
      </c>
      <c r="D490" s="7">
        <f t="shared" ref="D490:E490" si="256">IF(D484&gt;0,D484-D488,0)</f>
        <v>0</v>
      </c>
      <c r="E490" s="7">
        <f t="shared" si="256"/>
        <v>0</v>
      </c>
      <c r="F490" s="3"/>
    </row>
    <row r="491" spans="1:6" hidden="1" outlineLevel="1" x14ac:dyDescent="0.25">
      <c r="A491" s="12" t="s">
        <v>16</v>
      </c>
      <c r="B491" s="7">
        <f>+B482-B489</f>
        <v>0</v>
      </c>
      <c r="C491" s="7">
        <f>IF(C484&gt;0,0,+C487-C489)</f>
        <v>0</v>
      </c>
      <c r="D491" s="7">
        <f>IF(D484&gt;0,0,+D487-D489)</f>
        <v>0</v>
      </c>
      <c r="E491" s="7">
        <f>IF(E484&gt;0,0,+E487-E489)</f>
        <v>0</v>
      </c>
      <c r="F491" s="3"/>
    </row>
    <row r="492" spans="1:6" hidden="1" outlineLevel="1" x14ac:dyDescent="0.25">
      <c r="F492" s="3"/>
    </row>
    <row r="493" spans="1:6" hidden="1" outlineLevel="1" x14ac:dyDescent="0.25">
      <c r="F493" s="3"/>
    </row>
    <row r="494" spans="1:6" ht="18.75" collapsed="1" x14ac:dyDescent="0.3">
      <c r="A494" s="45" t="str">
        <f>+A18</f>
        <v>Otras instalaciones (total)</v>
      </c>
      <c r="B494" s="13">
        <v>0</v>
      </c>
      <c r="C494" s="13">
        <v>1</v>
      </c>
      <c r="D494" s="13">
        <v>2</v>
      </c>
      <c r="E494" s="13">
        <v>3</v>
      </c>
      <c r="F494" s="3"/>
    </row>
    <row r="495" spans="1:6" x14ac:dyDescent="0.25">
      <c r="A495" s="12" t="s">
        <v>223</v>
      </c>
      <c r="B495" s="7">
        <f>+B508+B521</f>
        <v>0</v>
      </c>
      <c r="C495" s="7">
        <f t="shared" ref="C495:E495" si="257">+C508+C521</f>
        <v>0</v>
      </c>
      <c r="D495" s="7">
        <f t="shared" si="257"/>
        <v>0</v>
      </c>
      <c r="E495" s="7">
        <f t="shared" si="257"/>
        <v>0</v>
      </c>
      <c r="F495" s="3"/>
    </row>
    <row r="496" spans="1:6" x14ac:dyDescent="0.25">
      <c r="A496" s="12" t="s">
        <v>224</v>
      </c>
      <c r="B496" s="7">
        <f t="shared" ref="B496:E496" si="258">+B509+B522</f>
        <v>0</v>
      </c>
      <c r="C496" s="7">
        <f t="shared" si="258"/>
        <v>0</v>
      </c>
      <c r="D496" s="7">
        <f t="shared" si="258"/>
        <v>0</v>
      </c>
      <c r="E496" s="7">
        <f t="shared" si="258"/>
        <v>0</v>
      </c>
      <c r="F496" s="3"/>
    </row>
    <row r="497" spans="1:6" x14ac:dyDescent="0.25">
      <c r="A497" s="12" t="s">
        <v>220</v>
      </c>
      <c r="B497" s="7">
        <f t="shared" ref="B497:E497" si="259">+B510+B523</f>
        <v>0</v>
      </c>
      <c r="C497" s="7">
        <f t="shared" si="259"/>
        <v>0</v>
      </c>
      <c r="D497" s="7">
        <f t="shared" si="259"/>
        <v>0</v>
      </c>
      <c r="E497" s="7">
        <f t="shared" si="259"/>
        <v>0</v>
      </c>
      <c r="F497" s="3"/>
    </row>
    <row r="498" spans="1:6" x14ac:dyDescent="0.25">
      <c r="A498" s="12" t="s">
        <v>221</v>
      </c>
      <c r="B498" s="7">
        <f t="shared" ref="B498:E498" si="260">+B511+B524</f>
        <v>0</v>
      </c>
      <c r="C498" s="7">
        <f t="shared" si="260"/>
        <v>0</v>
      </c>
      <c r="D498" s="7">
        <f t="shared" si="260"/>
        <v>0</v>
      </c>
      <c r="E498" s="7">
        <f t="shared" si="260"/>
        <v>0</v>
      </c>
      <c r="F498" s="3"/>
    </row>
    <row r="499" spans="1:6" x14ac:dyDescent="0.25">
      <c r="A499" s="12" t="s">
        <v>222</v>
      </c>
      <c r="B499" s="7">
        <f t="shared" ref="B499:E499" si="261">+B512+B525</f>
        <v>0</v>
      </c>
      <c r="C499" s="7">
        <f t="shared" si="261"/>
        <v>0</v>
      </c>
      <c r="D499" s="7">
        <f t="shared" si="261"/>
        <v>0</v>
      </c>
      <c r="E499" s="7">
        <f t="shared" si="261"/>
        <v>0</v>
      </c>
      <c r="F499" s="3"/>
    </row>
    <row r="500" spans="1:6" x14ac:dyDescent="0.25">
      <c r="A500" s="12" t="s">
        <v>225</v>
      </c>
      <c r="B500" s="7">
        <f t="shared" ref="B500:E500" si="262">+B513+B526</f>
        <v>0</v>
      </c>
      <c r="C500" s="7">
        <f t="shared" si="262"/>
        <v>0</v>
      </c>
      <c r="D500" s="7">
        <f t="shared" si="262"/>
        <v>0</v>
      </c>
      <c r="E500" s="7">
        <f t="shared" si="262"/>
        <v>0</v>
      </c>
      <c r="F500" s="3"/>
    </row>
    <row r="501" spans="1:6" x14ac:dyDescent="0.25">
      <c r="A501" s="12" t="s">
        <v>135</v>
      </c>
      <c r="B501" s="7">
        <f t="shared" ref="B501:E501" si="263">+B514+B527</f>
        <v>0</v>
      </c>
      <c r="C501" s="7">
        <f t="shared" si="263"/>
        <v>0</v>
      </c>
      <c r="D501" s="7">
        <f t="shared" si="263"/>
        <v>0</v>
      </c>
      <c r="E501" s="7">
        <f t="shared" si="263"/>
        <v>0</v>
      </c>
      <c r="F501" s="3"/>
    </row>
    <row r="502" spans="1:6" x14ac:dyDescent="0.25">
      <c r="A502" s="12" t="s">
        <v>15</v>
      </c>
      <c r="B502" s="7">
        <f t="shared" ref="B502:E503" si="264">+B515+B528</f>
        <v>0</v>
      </c>
      <c r="C502" s="7">
        <f t="shared" si="264"/>
        <v>0</v>
      </c>
      <c r="D502" s="7">
        <f t="shared" si="264"/>
        <v>0</v>
      </c>
      <c r="E502" s="7">
        <f t="shared" si="264"/>
        <v>0</v>
      </c>
      <c r="F502" s="3"/>
    </row>
    <row r="503" spans="1:6" x14ac:dyDescent="0.25">
      <c r="A503" s="12" t="s">
        <v>279</v>
      </c>
      <c r="B503" s="7">
        <f t="shared" si="264"/>
        <v>0</v>
      </c>
      <c r="C503" s="7">
        <f t="shared" si="264"/>
        <v>0</v>
      </c>
      <c r="D503" s="7">
        <f t="shared" si="264"/>
        <v>0</v>
      </c>
      <c r="E503" s="7">
        <f t="shared" si="264"/>
        <v>0</v>
      </c>
      <c r="F503" s="3"/>
    </row>
    <row r="504" spans="1:6" x14ac:dyDescent="0.25">
      <c r="A504" s="12" t="s">
        <v>16</v>
      </c>
      <c r="B504" s="7">
        <f t="shared" ref="B504:E504" si="265">+B517+B530</f>
        <v>0</v>
      </c>
      <c r="C504" s="7">
        <f t="shared" si="265"/>
        <v>0</v>
      </c>
      <c r="D504" s="7">
        <f t="shared" si="265"/>
        <v>0</v>
      </c>
      <c r="E504" s="7">
        <f t="shared" si="265"/>
        <v>0</v>
      </c>
      <c r="F504" s="3"/>
    </row>
    <row r="505" spans="1:6" x14ac:dyDescent="0.25">
      <c r="F505" s="3"/>
    </row>
    <row r="506" spans="1:6" ht="18.75" x14ac:dyDescent="0.3">
      <c r="A506" s="60" t="s">
        <v>262</v>
      </c>
      <c r="F506" s="3"/>
    </row>
    <row r="507" spans="1:6" ht="18.75" x14ac:dyDescent="0.3">
      <c r="A507" s="15" t="s">
        <v>2</v>
      </c>
      <c r="B507" s="13">
        <v>0</v>
      </c>
      <c r="C507" s="13">
        <v>1</v>
      </c>
      <c r="D507" s="13">
        <v>2</v>
      </c>
      <c r="E507" s="13">
        <v>3</v>
      </c>
      <c r="F507" s="3"/>
    </row>
    <row r="508" spans="1:6" x14ac:dyDescent="0.25">
      <c r="A508" s="12" t="s">
        <v>223</v>
      </c>
      <c r="B508" s="86">
        <f>+'PLAN INV Y FIN INICIAL'!B20</f>
        <v>0</v>
      </c>
      <c r="C508" s="7">
        <f>+B513</f>
        <v>0</v>
      </c>
      <c r="D508" s="7">
        <f t="shared" ref="D508" si="266">+C513</f>
        <v>0</v>
      </c>
      <c r="E508" s="7">
        <f t="shared" ref="E508" si="267">+D513</f>
        <v>0</v>
      </c>
      <c r="F508" s="3"/>
    </row>
    <row r="509" spans="1:6" hidden="1" outlineLevel="1" x14ac:dyDescent="0.25">
      <c r="A509" s="12" t="s">
        <v>224</v>
      </c>
      <c r="B509" s="86"/>
      <c r="C509" s="85"/>
      <c r="D509" s="85"/>
      <c r="E509" s="85"/>
      <c r="F509" s="3"/>
    </row>
    <row r="510" spans="1:6" hidden="1" outlineLevel="1" x14ac:dyDescent="0.25">
      <c r="A510" s="12" t="s">
        <v>220</v>
      </c>
      <c r="B510" s="7"/>
      <c r="C510" s="85"/>
      <c r="D510" s="85"/>
      <c r="E510" s="85"/>
      <c r="F510" s="3"/>
    </row>
    <row r="511" spans="1:6" hidden="1" outlineLevel="1" x14ac:dyDescent="0.25">
      <c r="A511" s="12" t="s">
        <v>221</v>
      </c>
      <c r="B511" s="7"/>
      <c r="C511" s="85"/>
      <c r="D511" s="85"/>
      <c r="E511" s="85"/>
      <c r="F511" s="3"/>
    </row>
    <row r="512" spans="1:6" hidden="1" outlineLevel="1" x14ac:dyDescent="0.25">
      <c r="A512" s="12" t="s">
        <v>222</v>
      </c>
      <c r="B512" s="7"/>
      <c r="C512" s="7">
        <f>IF(C510&gt;0,+C511-C510+C514,0)</f>
        <v>0</v>
      </c>
      <c r="D512" s="7">
        <f t="shared" ref="D512" si="268">IF(D510&gt;0,+D511-D510+D514,0)</f>
        <v>0</v>
      </c>
      <c r="E512" s="7">
        <f t="shared" ref="E512" si="269">IF(E510&gt;0,+E511-E510+E514,0)</f>
        <v>0</v>
      </c>
      <c r="F512" s="3"/>
    </row>
    <row r="513" spans="1:6" hidden="1" outlineLevel="1" x14ac:dyDescent="0.25">
      <c r="A513" s="12" t="s">
        <v>225</v>
      </c>
      <c r="B513" s="7">
        <f>+B508</f>
        <v>0</v>
      </c>
      <c r="C513" s="7">
        <f>IF(C510&gt;0, 0,+B513+C509-C510)</f>
        <v>0</v>
      </c>
      <c r="D513" s="7">
        <f t="shared" ref="D513:E513" si="270">IF(D510&gt;0, 0,+C513+D509-D510)</f>
        <v>0</v>
      </c>
      <c r="E513" s="7">
        <f t="shared" si="270"/>
        <v>0</v>
      </c>
      <c r="F513" s="3"/>
    </row>
    <row r="514" spans="1:6" hidden="1" outlineLevel="1" x14ac:dyDescent="0.25">
      <c r="A514" s="12" t="s">
        <v>135</v>
      </c>
      <c r="B514" s="7"/>
      <c r="C514" s="7">
        <f>IF(C508&gt;0,IF($B$18*C508&gt;B517,B517,$B$18*C508),0)</f>
        <v>0</v>
      </c>
      <c r="D514" s="7">
        <f>IF(D508&gt;0,IF($B$18*D508&gt;C517,C517,$B$18*D508),0)</f>
        <v>0</v>
      </c>
      <c r="E514" s="7">
        <f>IF(E508&gt;0,IF($B$18*E508&gt;D517,D517,$B$18*E508),0)</f>
        <v>0</v>
      </c>
      <c r="F514" s="3"/>
    </row>
    <row r="515" spans="1:6" hidden="1" outlineLevel="1" x14ac:dyDescent="0.25">
      <c r="A515" s="12" t="s">
        <v>15</v>
      </c>
      <c r="B515" s="7"/>
      <c r="C515" s="7">
        <f>IF(C513&gt;0,+B515+C514,0)</f>
        <v>0</v>
      </c>
      <c r="D515" s="7">
        <f>IF(D513&gt;0,+C515+D514,0)</f>
        <v>0</v>
      </c>
      <c r="E515" s="7">
        <f>IF(E513&gt;0,+D515+E514,0)</f>
        <v>0</v>
      </c>
      <c r="F515" s="3"/>
    </row>
    <row r="516" spans="1:6" hidden="1" outlineLevel="1" x14ac:dyDescent="0.25">
      <c r="A516" s="12" t="s">
        <v>279</v>
      </c>
      <c r="B516" s="7">
        <f>IF(B510&gt;0,B510-B514,0)</f>
        <v>0</v>
      </c>
      <c r="C516" s="7">
        <f>IF(C510&gt;0,C510-C514,0)</f>
        <v>0</v>
      </c>
      <c r="D516" s="7">
        <f t="shared" ref="D516:E516" si="271">IF(D510&gt;0,D510-D514,0)</f>
        <v>0</v>
      </c>
      <c r="E516" s="7">
        <f t="shared" si="271"/>
        <v>0</v>
      </c>
      <c r="F516" s="3"/>
    </row>
    <row r="517" spans="1:6" hidden="1" outlineLevel="1" x14ac:dyDescent="0.25">
      <c r="A517" s="12" t="s">
        <v>16</v>
      </c>
      <c r="B517" s="7">
        <f>+B508-B515</f>
        <v>0</v>
      </c>
      <c r="C517" s="7">
        <f>IF(C510&gt;0,0,+C513-C515)</f>
        <v>0</v>
      </c>
      <c r="D517" s="7">
        <f>IF(D510&gt;0,0,+D513-D515)</f>
        <v>0</v>
      </c>
      <c r="E517" s="7">
        <f>IF(E510&gt;0,0,+E513-E515)</f>
        <v>0</v>
      </c>
      <c r="F517" s="3"/>
    </row>
    <row r="518" spans="1:6" hidden="1" outlineLevel="1" x14ac:dyDescent="0.25">
      <c r="F518" s="3"/>
    </row>
    <row r="519" spans="1:6" ht="18.75" hidden="1" outlineLevel="1" x14ac:dyDescent="0.3">
      <c r="A519" s="60" t="s">
        <v>263</v>
      </c>
      <c r="F519" s="3"/>
    </row>
    <row r="520" spans="1:6" ht="18.75" collapsed="1" x14ac:dyDescent="0.3">
      <c r="A520" s="15" t="s">
        <v>2</v>
      </c>
      <c r="B520" s="13">
        <v>0</v>
      </c>
      <c r="C520" s="13">
        <v>1</v>
      </c>
      <c r="D520" s="13">
        <v>2</v>
      </c>
      <c r="E520" s="13">
        <v>3</v>
      </c>
      <c r="F520" s="3"/>
    </row>
    <row r="521" spans="1:6" x14ac:dyDescent="0.25">
      <c r="A521" s="12" t="s">
        <v>223</v>
      </c>
      <c r="B521" s="86"/>
      <c r="C521" s="7">
        <f>+B526</f>
        <v>0</v>
      </c>
      <c r="D521" s="7">
        <f t="shared" ref="D521" si="272">+C526</f>
        <v>0</v>
      </c>
      <c r="E521" s="7">
        <f t="shared" ref="E521" si="273">+D526</f>
        <v>0</v>
      </c>
      <c r="F521" s="3"/>
    </row>
    <row r="522" spans="1:6" hidden="1" outlineLevel="1" x14ac:dyDescent="0.25">
      <c r="A522" s="12" t="s">
        <v>224</v>
      </c>
      <c r="B522" s="86"/>
      <c r="C522" s="85"/>
      <c r="D522" s="85"/>
      <c r="E522" s="85"/>
      <c r="F522" s="3"/>
    </row>
    <row r="523" spans="1:6" hidden="1" outlineLevel="1" x14ac:dyDescent="0.25">
      <c r="A523" s="12" t="s">
        <v>220</v>
      </c>
      <c r="B523" s="7"/>
      <c r="C523" s="85"/>
      <c r="D523" s="85"/>
      <c r="E523" s="85"/>
      <c r="F523" s="3"/>
    </row>
    <row r="524" spans="1:6" hidden="1" outlineLevel="1" x14ac:dyDescent="0.25">
      <c r="A524" s="12" t="s">
        <v>221</v>
      </c>
      <c r="B524" s="7"/>
      <c r="C524" s="85"/>
      <c r="D524" s="85"/>
      <c r="E524" s="85"/>
      <c r="F524" s="3"/>
    </row>
    <row r="525" spans="1:6" hidden="1" outlineLevel="1" x14ac:dyDescent="0.25">
      <c r="A525" s="12" t="s">
        <v>222</v>
      </c>
      <c r="B525" s="7"/>
      <c r="C525" s="7">
        <f>IF(C523&gt;0,+C524-C523+C527,0)</f>
        <v>0</v>
      </c>
      <c r="D525" s="7">
        <f t="shared" ref="D525" si="274">IF(D523&gt;0,+D524-D523+D527,0)</f>
        <v>0</v>
      </c>
      <c r="E525" s="7">
        <f t="shared" ref="E525" si="275">IF(E523&gt;0,+E524-E523+E527,0)</f>
        <v>0</v>
      </c>
      <c r="F525" s="3"/>
    </row>
    <row r="526" spans="1:6" hidden="1" outlineLevel="1" x14ac:dyDescent="0.25">
      <c r="A526" s="12" t="s">
        <v>225</v>
      </c>
      <c r="B526" s="7">
        <f>+B521</f>
        <v>0</v>
      </c>
      <c r="C526" s="7">
        <f>IF(C523&gt;0, 0,+B526+C522-C523)</f>
        <v>0</v>
      </c>
      <c r="D526" s="7">
        <f t="shared" ref="D526:E526" si="276">IF(D523&gt;0, 0,+C526+D522-D523)</f>
        <v>0</v>
      </c>
      <c r="E526" s="7">
        <f t="shared" si="276"/>
        <v>0</v>
      </c>
      <c r="F526" s="3"/>
    </row>
    <row r="527" spans="1:6" hidden="1" outlineLevel="1" x14ac:dyDescent="0.25">
      <c r="A527" s="12" t="s">
        <v>135</v>
      </c>
      <c r="B527" s="7"/>
      <c r="C527" s="7">
        <f>IF(C521&gt;0,IF($B$18*C521&gt;B530,B530,$B$18*C521),0)</f>
        <v>0</v>
      </c>
      <c r="D527" s="7">
        <f>IF(D521&gt;0,IF($B$18*D521&gt;C530,C530,$B$18*D521),0)</f>
        <v>0</v>
      </c>
      <c r="E527" s="7">
        <f>IF(E521&gt;0,IF($B$18*E521&gt;D530,D530,$B$18*E521),0)</f>
        <v>0</v>
      </c>
      <c r="F527" s="3"/>
    </row>
    <row r="528" spans="1:6" hidden="1" outlineLevel="1" x14ac:dyDescent="0.25">
      <c r="A528" s="12" t="s">
        <v>15</v>
      </c>
      <c r="B528" s="7"/>
      <c r="C528" s="7">
        <f>IF(C526&gt;0,+B528+C527,0)</f>
        <v>0</v>
      </c>
      <c r="D528" s="7">
        <f>IF(D526&gt;0,+C528+D527,0)</f>
        <v>0</v>
      </c>
      <c r="E528" s="7">
        <f>IF(E526&gt;0,+D528+E527,0)</f>
        <v>0</v>
      </c>
      <c r="F528" s="3"/>
    </row>
    <row r="529" spans="1:6" hidden="1" outlineLevel="1" x14ac:dyDescent="0.25">
      <c r="A529" s="12" t="s">
        <v>279</v>
      </c>
      <c r="B529" s="7">
        <f>IF(B523&gt;0,B523-B527,0)</f>
        <v>0</v>
      </c>
      <c r="C529" s="7">
        <f>IF(C523&gt;0,C523-C527,0)</f>
        <v>0</v>
      </c>
      <c r="D529" s="7">
        <f t="shared" ref="D529:E529" si="277">IF(D523&gt;0,D523-D527,0)</f>
        <v>0</v>
      </c>
      <c r="E529" s="7">
        <f t="shared" si="277"/>
        <v>0</v>
      </c>
      <c r="F529" s="3"/>
    </row>
    <row r="530" spans="1:6" hidden="1" outlineLevel="1" x14ac:dyDescent="0.25">
      <c r="A530" s="12" t="s">
        <v>16</v>
      </c>
      <c r="B530" s="7">
        <f>+B521-B528</f>
        <v>0</v>
      </c>
      <c r="C530" s="7">
        <f>IF(C523&gt;0,0,+C526-C528)</f>
        <v>0</v>
      </c>
      <c r="D530" s="7">
        <f>IF(D523&gt;0,0,+D526-D528)</f>
        <v>0</v>
      </c>
      <c r="E530" s="7">
        <f>IF(E523&gt;0,0,+E526-E528)</f>
        <v>0</v>
      </c>
      <c r="F530" s="3"/>
    </row>
    <row r="531" spans="1:6" hidden="1" outlineLevel="1" x14ac:dyDescent="0.25">
      <c r="F531" s="3"/>
    </row>
    <row r="532" spans="1:6" hidden="1" outlineLevel="1" x14ac:dyDescent="0.25">
      <c r="F532" s="3"/>
    </row>
    <row r="533" spans="1:6" ht="18.75" collapsed="1" x14ac:dyDescent="0.3">
      <c r="A533" s="45" t="str">
        <f>+A19</f>
        <v>Mobiliario (total)</v>
      </c>
      <c r="B533" s="13">
        <v>0</v>
      </c>
      <c r="C533" s="13">
        <v>1</v>
      </c>
      <c r="D533" s="13">
        <v>2</v>
      </c>
      <c r="E533" s="13">
        <v>3</v>
      </c>
      <c r="F533" s="3"/>
    </row>
    <row r="534" spans="1:6" x14ac:dyDescent="0.25">
      <c r="A534" s="12" t="s">
        <v>223</v>
      </c>
      <c r="B534" s="7">
        <f>+B547+B560</f>
        <v>0</v>
      </c>
      <c r="C534" s="7">
        <f t="shared" ref="C534:E534" si="278">+C547+C560</f>
        <v>0</v>
      </c>
      <c r="D534" s="7">
        <f t="shared" si="278"/>
        <v>0</v>
      </c>
      <c r="E534" s="7">
        <f t="shared" si="278"/>
        <v>0</v>
      </c>
      <c r="F534" s="3"/>
    </row>
    <row r="535" spans="1:6" x14ac:dyDescent="0.25">
      <c r="A535" s="12" t="s">
        <v>224</v>
      </c>
      <c r="B535" s="7">
        <f t="shared" ref="B535:E535" si="279">+B548+B561</f>
        <v>0</v>
      </c>
      <c r="C535" s="7">
        <f t="shared" si="279"/>
        <v>0</v>
      </c>
      <c r="D535" s="7">
        <f t="shared" si="279"/>
        <v>0</v>
      </c>
      <c r="E535" s="7">
        <f t="shared" si="279"/>
        <v>0</v>
      </c>
      <c r="F535" s="3"/>
    </row>
    <row r="536" spans="1:6" x14ac:dyDescent="0.25">
      <c r="A536" s="12" t="s">
        <v>220</v>
      </c>
      <c r="B536" s="7">
        <f t="shared" ref="B536:E536" si="280">+B549+B562</f>
        <v>0</v>
      </c>
      <c r="C536" s="7">
        <f t="shared" si="280"/>
        <v>0</v>
      </c>
      <c r="D536" s="7">
        <f t="shared" si="280"/>
        <v>0</v>
      </c>
      <c r="E536" s="7">
        <f t="shared" si="280"/>
        <v>0</v>
      </c>
      <c r="F536" s="3"/>
    </row>
    <row r="537" spans="1:6" x14ac:dyDescent="0.25">
      <c r="A537" s="12" t="s">
        <v>221</v>
      </c>
      <c r="B537" s="7">
        <f t="shared" ref="B537:E537" si="281">+B550+B563</f>
        <v>0</v>
      </c>
      <c r="C537" s="7">
        <f t="shared" si="281"/>
        <v>0</v>
      </c>
      <c r="D537" s="7">
        <f t="shared" si="281"/>
        <v>0</v>
      </c>
      <c r="E537" s="7">
        <f t="shared" si="281"/>
        <v>0</v>
      </c>
      <c r="F537" s="3"/>
    </row>
    <row r="538" spans="1:6" x14ac:dyDescent="0.25">
      <c r="A538" s="12" t="s">
        <v>222</v>
      </c>
      <c r="B538" s="7">
        <f t="shared" ref="B538:E538" si="282">+B551+B564</f>
        <v>0</v>
      </c>
      <c r="C538" s="7">
        <f t="shared" si="282"/>
        <v>0</v>
      </c>
      <c r="D538" s="7">
        <f t="shared" si="282"/>
        <v>0</v>
      </c>
      <c r="E538" s="7">
        <f t="shared" si="282"/>
        <v>0</v>
      </c>
      <c r="F538" s="3"/>
    </row>
    <row r="539" spans="1:6" x14ac:dyDescent="0.25">
      <c r="A539" s="12" t="s">
        <v>225</v>
      </c>
      <c r="B539" s="7">
        <f t="shared" ref="B539:E539" si="283">+B552+B565</f>
        <v>0</v>
      </c>
      <c r="C539" s="7">
        <f t="shared" si="283"/>
        <v>0</v>
      </c>
      <c r="D539" s="7">
        <f t="shared" si="283"/>
        <v>0</v>
      </c>
      <c r="E539" s="7">
        <f t="shared" si="283"/>
        <v>0</v>
      </c>
      <c r="F539" s="3"/>
    </row>
    <row r="540" spans="1:6" x14ac:dyDescent="0.25">
      <c r="A540" s="12" t="s">
        <v>135</v>
      </c>
      <c r="B540" s="7">
        <f t="shared" ref="B540:E540" si="284">+B553+B566</f>
        <v>0</v>
      </c>
      <c r="C540" s="7">
        <f t="shared" si="284"/>
        <v>0</v>
      </c>
      <c r="D540" s="7">
        <f t="shared" si="284"/>
        <v>0</v>
      </c>
      <c r="E540" s="7">
        <f t="shared" si="284"/>
        <v>0</v>
      </c>
      <c r="F540" s="3"/>
    </row>
    <row r="541" spans="1:6" x14ac:dyDescent="0.25">
      <c r="A541" s="12" t="s">
        <v>15</v>
      </c>
      <c r="B541" s="7">
        <f t="shared" ref="B541:E542" si="285">+B554+B567</f>
        <v>0</v>
      </c>
      <c r="C541" s="7">
        <f t="shared" si="285"/>
        <v>0</v>
      </c>
      <c r="D541" s="7">
        <f t="shared" si="285"/>
        <v>0</v>
      </c>
      <c r="E541" s="7">
        <f t="shared" si="285"/>
        <v>0</v>
      </c>
      <c r="F541" s="3"/>
    </row>
    <row r="542" spans="1:6" x14ac:dyDescent="0.25">
      <c r="A542" s="12" t="s">
        <v>279</v>
      </c>
      <c r="B542" s="7">
        <f t="shared" si="285"/>
        <v>0</v>
      </c>
      <c r="C542" s="7">
        <f t="shared" si="285"/>
        <v>0</v>
      </c>
      <c r="D542" s="7">
        <f t="shared" si="285"/>
        <v>0</v>
      </c>
      <c r="E542" s="7">
        <f t="shared" si="285"/>
        <v>0</v>
      </c>
      <c r="F542" s="3"/>
    </row>
    <row r="543" spans="1:6" x14ac:dyDescent="0.25">
      <c r="A543" s="12" t="s">
        <v>16</v>
      </c>
      <c r="B543" s="7">
        <f t="shared" ref="B543:E543" si="286">+B556+B569</f>
        <v>0</v>
      </c>
      <c r="C543" s="7">
        <f t="shared" si="286"/>
        <v>0</v>
      </c>
      <c r="D543" s="7">
        <f t="shared" si="286"/>
        <v>0</v>
      </c>
      <c r="E543" s="7">
        <f t="shared" si="286"/>
        <v>0</v>
      </c>
      <c r="F543" s="3"/>
    </row>
    <row r="544" spans="1:6" x14ac:dyDescent="0.25">
      <c r="F544" s="3"/>
    </row>
    <row r="545" spans="1:6" ht="18.75" x14ac:dyDescent="0.3">
      <c r="A545" s="60" t="s">
        <v>264</v>
      </c>
      <c r="F545" s="3"/>
    </row>
    <row r="546" spans="1:6" ht="18.75" x14ac:dyDescent="0.3">
      <c r="A546" s="15" t="s">
        <v>2</v>
      </c>
      <c r="B546" s="13">
        <v>0</v>
      </c>
      <c r="C546" s="13">
        <v>1</v>
      </c>
      <c r="D546" s="13">
        <v>2</v>
      </c>
      <c r="E546" s="13">
        <v>3</v>
      </c>
      <c r="F546" s="3"/>
    </row>
    <row r="547" spans="1:6" x14ac:dyDescent="0.25">
      <c r="A547" s="12" t="s">
        <v>223</v>
      </c>
      <c r="B547" s="86">
        <f>+'PLAN INV Y FIN INICIAL'!B21</f>
        <v>0</v>
      </c>
      <c r="C547" s="7">
        <f>+B552</f>
        <v>0</v>
      </c>
      <c r="D547" s="7">
        <f t="shared" ref="D547" si="287">+C552</f>
        <v>0</v>
      </c>
      <c r="E547" s="7">
        <f t="shared" ref="E547" si="288">+D552</f>
        <v>0</v>
      </c>
      <c r="F547" s="3"/>
    </row>
    <row r="548" spans="1:6" hidden="1" outlineLevel="1" x14ac:dyDescent="0.25">
      <c r="A548" s="12" t="s">
        <v>224</v>
      </c>
      <c r="B548" s="86"/>
      <c r="C548" s="85"/>
      <c r="D548" s="85"/>
      <c r="E548" s="85"/>
      <c r="F548" s="3"/>
    </row>
    <row r="549" spans="1:6" hidden="1" outlineLevel="1" x14ac:dyDescent="0.25">
      <c r="A549" s="12" t="s">
        <v>220</v>
      </c>
      <c r="B549" s="7"/>
      <c r="C549" s="85"/>
      <c r="D549" s="85"/>
      <c r="E549" s="85"/>
      <c r="F549" s="3"/>
    </row>
    <row r="550" spans="1:6" hidden="1" outlineLevel="1" x14ac:dyDescent="0.25">
      <c r="A550" s="12" t="s">
        <v>221</v>
      </c>
      <c r="B550" s="7"/>
      <c r="C550" s="85"/>
      <c r="D550" s="85"/>
      <c r="E550" s="85"/>
      <c r="F550" s="3"/>
    </row>
    <row r="551" spans="1:6" hidden="1" outlineLevel="1" x14ac:dyDescent="0.25">
      <c r="A551" s="12" t="s">
        <v>222</v>
      </c>
      <c r="B551" s="7"/>
      <c r="C551" s="7">
        <f>IF(C549&gt;0,+C550-C549+C553,0)</f>
        <v>0</v>
      </c>
      <c r="D551" s="7">
        <f t="shared" ref="D551" si="289">IF(D549&gt;0,+D550-D549+D553,0)</f>
        <v>0</v>
      </c>
      <c r="E551" s="7">
        <f t="shared" ref="E551" si="290">IF(E549&gt;0,+E550-E549+E553,0)</f>
        <v>0</v>
      </c>
      <c r="F551" s="3"/>
    </row>
    <row r="552" spans="1:6" hidden="1" outlineLevel="1" x14ac:dyDescent="0.25">
      <c r="A552" s="12" t="s">
        <v>225</v>
      </c>
      <c r="B552" s="7">
        <f>+B547</f>
        <v>0</v>
      </c>
      <c r="C552" s="7">
        <f>IF(C549&gt;0, 0,+B552+C548-C549)</f>
        <v>0</v>
      </c>
      <c r="D552" s="7">
        <f t="shared" ref="D552:E552" si="291">IF(D549&gt;0, 0,+C552+D548-D549)</f>
        <v>0</v>
      </c>
      <c r="E552" s="7">
        <f t="shared" si="291"/>
        <v>0</v>
      </c>
      <c r="F552" s="3"/>
    </row>
    <row r="553" spans="1:6" hidden="1" outlineLevel="1" x14ac:dyDescent="0.25">
      <c r="A553" s="12" t="s">
        <v>135</v>
      </c>
      <c r="B553" s="7"/>
      <c r="C553" s="7">
        <f>IF(C547&gt;0,IF($B$19*C547&gt;B556,B556,$B$19*C547),0)</f>
        <v>0</v>
      </c>
      <c r="D553" s="7">
        <f>IF(D547&gt;0,IF($B$19*D547&gt;C556,C556,$B$19*D547),0)</f>
        <v>0</v>
      </c>
      <c r="E553" s="7">
        <f>IF(E547&gt;0,IF($B$19*E547&gt;D556,D556,$B$19*E547),0)</f>
        <v>0</v>
      </c>
      <c r="F553" s="3"/>
    </row>
    <row r="554" spans="1:6" hidden="1" outlineLevel="1" x14ac:dyDescent="0.25">
      <c r="A554" s="12" t="s">
        <v>15</v>
      </c>
      <c r="B554" s="7"/>
      <c r="C554" s="7">
        <f>IF(C552&gt;0,+B554+C553,0)</f>
        <v>0</v>
      </c>
      <c r="D554" s="7">
        <f>IF(D552&gt;0,+C554+D553,0)</f>
        <v>0</v>
      </c>
      <c r="E554" s="7">
        <f>IF(E552&gt;0,+D554+E553,0)</f>
        <v>0</v>
      </c>
      <c r="F554" s="3"/>
    </row>
    <row r="555" spans="1:6" hidden="1" outlineLevel="1" x14ac:dyDescent="0.25">
      <c r="A555" s="12" t="s">
        <v>279</v>
      </c>
      <c r="B555" s="7">
        <f>IF(B549&gt;0,B549-B553,0)</f>
        <v>0</v>
      </c>
      <c r="C555" s="7">
        <f>IF(C549&gt;0,C549-C553,0)</f>
        <v>0</v>
      </c>
      <c r="D555" s="7">
        <f t="shared" ref="D555:E555" si="292">IF(D549&gt;0,D549-D553,0)</f>
        <v>0</v>
      </c>
      <c r="E555" s="7">
        <f t="shared" si="292"/>
        <v>0</v>
      </c>
      <c r="F555" s="3"/>
    </row>
    <row r="556" spans="1:6" hidden="1" outlineLevel="1" x14ac:dyDescent="0.25">
      <c r="A556" s="12" t="s">
        <v>16</v>
      </c>
      <c r="B556" s="7">
        <f>+B547-B554</f>
        <v>0</v>
      </c>
      <c r="C556" s="7">
        <f>IF(C549&gt;0,0,+C552-C554)</f>
        <v>0</v>
      </c>
      <c r="D556" s="7">
        <f>IF(D549&gt;0,0,+D552-D554)</f>
        <v>0</v>
      </c>
      <c r="E556" s="7">
        <f>IF(E549&gt;0,0,+E552-E554)</f>
        <v>0</v>
      </c>
      <c r="F556" s="3"/>
    </row>
    <row r="557" spans="1:6" hidden="1" outlineLevel="1" x14ac:dyDescent="0.25">
      <c r="F557" s="3"/>
    </row>
    <row r="558" spans="1:6" ht="18.75" hidden="1" outlineLevel="1" x14ac:dyDescent="0.3">
      <c r="A558" s="60" t="s">
        <v>281</v>
      </c>
      <c r="F558" s="3"/>
    </row>
    <row r="559" spans="1:6" ht="18.75" collapsed="1" x14ac:dyDescent="0.3">
      <c r="A559" s="15" t="s">
        <v>2</v>
      </c>
      <c r="B559" s="13">
        <v>0</v>
      </c>
      <c r="C559" s="13">
        <v>1</v>
      </c>
      <c r="D559" s="13">
        <v>2</v>
      </c>
      <c r="E559" s="13">
        <v>3</v>
      </c>
      <c r="F559" s="3"/>
    </row>
    <row r="560" spans="1:6" x14ac:dyDescent="0.25">
      <c r="A560" s="12" t="s">
        <v>223</v>
      </c>
      <c r="B560" s="86"/>
      <c r="C560" s="7">
        <f>+B565</f>
        <v>0</v>
      </c>
      <c r="D560" s="7">
        <f t="shared" ref="D560" si="293">+C565</f>
        <v>0</v>
      </c>
      <c r="E560" s="7">
        <f t="shared" ref="E560" si="294">+D565</f>
        <v>0</v>
      </c>
      <c r="F560" s="3"/>
    </row>
    <row r="561" spans="1:6" hidden="1" outlineLevel="1" x14ac:dyDescent="0.25">
      <c r="A561" s="12" t="s">
        <v>224</v>
      </c>
      <c r="B561" s="86"/>
      <c r="C561" s="85"/>
      <c r="D561" s="85"/>
      <c r="E561" s="85"/>
      <c r="F561" s="3"/>
    </row>
    <row r="562" spans="1:6" hidden="1" outlineLevel="1" x14ac:dyDescent="0.25">
      <c r="A562" s="12" t="s">
        <v>220</v>
      </c>
      <c r="B562" s="7"/>
      <c r="C562" s="85"/>
      <c r="D562" s="85"/>
      <c r="E562" s="85"/>
      <c r="F562" s="3"/>
    </row>
    <row r="563" spans="1:6" hidden="1" outlineLevel="1" x14ac:dyDescent="0.25">
      <c r="A563" s="12" t="s">
        <v>221</v>
      </c>
      <c r="B563" s="7"/>
      <c r="C563" s="85"/>
      <c r="D563" s="85"/>
      <c r="E563" s="85"/>
      <c r="F563" s="3"/>
    </row>
    <row r="564" spans="1:6" hidden="1" outlineLevel="1" x14ac:dyDescent="0.25">
      <c r="A564" s="12" t="s">
        <v>222</v>
      </c>
      <c r="B564" s="7"/>
      <c r="C564" s="7">
        <f>IF(C562&gt;0,+C563-C562+C566,0)</f>
        <v>0</v>
      </c>
      <c r="D564" s="7">
        <f t="shared" ref="D564" si="295">IF(D562&gt;0,+D563-D562+D566,0)</f>
        <v>0</v>
      </c>
      <c r="E564" s="7">
        <f t="shared" ref="E564" si="296">IF(E562&gt;0,+E563-E562+E566,0)</f>
        <v>0</v>
      </c>
      <c r="F564" s="3"/>
    </row>
    <row r="565" spans="1:6" hidden="1" outlineLevel="1" x14ac:dyDescent="0.25">
      <c r="A565" s="12" t="s">
        <v>225</v>
      </c>
      <c r="B565" s="7">
        <f>+B560</f>
        <v>0</v>
      </c>
      <c r="C565" s="7">
        <f>IF(C562&gt;0, 0,+B565+C561-C562)</f>
        <v>0</v>
      </c>
      <c r="D565" s="7">
        <f t="shared" ref="D565:E565" si="297">IF(D562&gt;0, 0,+C565+D561-D562)</f>
        <v>0</v>
      </c>
      <c r="E565" s="7">
        <f t="shared" si="297"/>
        <v>0</v>
      </c>
      <c r="F565" s="3"/>
    </row>
    <row r="566" spans="1:6" hidden="1" outlineLevel="1" x14ac:dyDescent="0.25">
      <c r="A566" s="12" t="s">
        <v>135</v>
      </c>
      <c r="B566" s="7"/>
      <c r="C566" s="7">
        <f>IF(C560&gt;0,IF($B$19*C560&gt;B569,B569,$B$19*C560),0)</f>
        <v>0</v>
      </c>
      <c r="D566" s="7">
        <f>IF(D560&gt;0,IF($B$19*D560&gt;C569,C569,$B$19*D560),0)</f>
        <v>0</v>
      </c>
      <c r="E566" s="7">
        <f>IF(E560&gt;0,IF($B$19*E560&gt;D569,D569,$B$19*E560),0)</f>
        <v>0</v>
      </c>
      <c r="F566" s="3"/>
    </row>
    <row r="567" spans="1:6" hidden="1" outlineLevel="1" x14ac:dyDescent="0.25">
      <c r="A567" s="12" t="s">
        <v>15</v>
      </c>
      <c r="B567" s="7"/>
      <c r="C567" s="7">
        <f>IF(C565&gt;0,+B567+C566,0)</f>
        <v>0</v>
      </c>
      <c r="D567" s="7">
        <f>IF(D565&gt;0,+C567+D566,0)</f>
        <v>0</v>
      </c>
      <c r="E567" s="7">
        <f>IF(E565&gt;0,+D567+E566,0)</f>
        <v>0</v>
      </c>
      <c r="F567" s="3"/>
    </row>
    <row r="568" spans="1:6" hidden="1" outlineLevel="1" x14ac:dyDescent="0.25">
      <c r="A568" s="12" t="s">
        <v>279</v>
      </c>
      <c r="B568" s="7">
        <f>IF(B562&gt;0,B562-B566,0)</f>
        <v>0</v>
      </c>
      <c r="C568" s="7">
        <f>IF(C562&gt;0,C562-C566,0)</f>
        <v>0</v>
      </c>
      <c r="D568" s="7">
        <f t="shared" ref="D568:E568" si="298">IF(D562&gt;0,D562-D566,0)</f>
        <v>0</v>
      </c>
      <c r="E568" s="7">
        <f t="shared" si="298"/>
        <v>0</v>
      </c>
      <c r="F568" s="3"/>
    </row>
    <row r="569" spans="1:6" hidden="1" outlineLevel="1" x14ac:dyDescent="0.25">
      <c r="A569" s="12" t="s">
        <v>16</v>
      </c>
      <c r="B569" s="7">
        <f>+B560-B567</f>
        <v>0</v>
      </c>
      <c r="C569" s="7">
        <f>IF(C562&gt;0,0,+C565-C567)</f>
        <v>0</v>
      </c>
      <c r="D569" s="7">
        <f>IF(D562&gt;0,0,+D565-D567)</f>
        <v>0</v>
      </c>
      <c r="E569" s="7">
        <f>IF(E562&gt;0,0,+E565-E567)</f>
        <v>0</v>
      </c>
      <c r="F569" s="3"/>
    </row>
    <row r="570" spans="1:6" hidden="1" outlineLevel="1" x14ac:dyDescent="0.25">
      <c r="F570" s="3"/>
    </row>
    <row r="571" spans="1:6" hidden="1" outlineLevel="1" x14ac:dyDescent="0.25">
      <c r="F571" s="3"/>
    </row>
    <row r="572" spans="1:6" ht="18.75" collapsed="1" x14ac:dyDescent="0.3">
      <c r="A572" s="45" t="str">
        <f>+A20</f>
        <v>Equipos para proceso de información (total)</v>
      </c>
      <c r="B572" s="13">
        <v>0</v>
      </c>
      <c r="C572" s="13">
        <v>1</v>
      </c>
      <c r="D572" s="13">
        <v>2</v>
      </c>
      <c r="E572" s="13">
        <v>3</v>
      </c>
      <c r="F572" s="3"/>
    </row>
    <row r="573" spans="1:6" x14ac:dyDescent="0.25">
      <c r="A573" s="12" t="s">
        <v>223</v>
      </c>
      <c r="B573" s="7">
        <f>+B586+B599</f>
        <v>0</v>
      </c>
      <c r="C573" s="7">
        <f t="shared" ref="C573:E573" si="299">+C586+C599</f>
        <v>0</v>
      </c>
      <c r="D573" s="7">
        <f t="shared" si="299"/>
        <v>0</v>
      </c>
      <c r="E573" s="7">
        <f t="shared" si="299"/>
        <v>0</v>
      </c>
      <c r="F573" s="3"/>
    </row>
    <row r="574" spans="1:6" x14ac:dyDescent="0.25">
      <c r="A574" s="12" t="s">
        <v>224</v>
      </c>
      <c r="B574" s="7">
        <f t="shared" ref="B574:E574" si="300">+B587+B600</f>
        <v>0</v>
      </c>
      <c r="C574" s="7">
        <f t="shared" si="300"/>
        <v>0</v>
      </c>
      <c r="D574" s="7">
        <f t="shared" si="300"/>
        <v>0</v>
      </c>
      <c r="E574" s="7">
        <f t="shared" si="300"/>
        <v>0</v>
      </c>
      <c r="F574" s="3"/>
    </row>
    <row r="575" spans="1:6" x14ac:dyDescent="0.25">
      <c r="A575" s="12" t="s">
        <v>220</v>
      </c>
      <c r="B575" s="7">
        <f t="shared" ref="B575:E575" si="301">+B588+B601</f>
        <v>0</v>
      </c>
      <c r="C575" s="7">
        <f t="shared" si="301"/>
        <v>0</v>
      </c>
      <c r="D575" s="7">
        <f t="shared" si="301"/>
        <v>0</v>
      </c>
      <c r="E575" s="7">
        <f t="shared" si="301"/>
        <v>0</v>
      </c>
      <c r="F575" s="3"/>
    </row>
    <row r="576" spans="1:6" x14ac:dyDescent="0.25">
      <c r="A576" s="12" t="s">
        <v>221</v>
      </c>
      <c r="B576" s="7">
        <f t="shared" ref="B576:E576" si="302">+B589+B602</f>
        <v>0</v>
      </c>
      <c r="C576" s="7">
        <f t="shared" si="302"/>
        <v>0</v>
      </c>
      <c r="D576" s="7">
        <f t="shared" si="302"/>
        <v>0</v>
      </c>
      <c r="E576" s="7">
        <f t="shared" si="302"/>
        <v>0</v>
      </c>
    </row>
    <row r="577" spans="1:5" x14ac:dyDescent="0.25">
      <c r="A577" s="12" t="s">
        <v>222</v>
      </c>
      <c r="B577" s="7">
        <f t="shared" ref="B577:E577" si="303">+B590+B603</f>
        <v>0</v>
      </c>
      <c r="C577" s="7">
        <f t="shared" si="303"/>
        <v>0</v>
      </c>
      <c r="D577" s="7">
        <f t="shared" si="303"/>
        <v>0</v>
      </c>
      <c r="E577" s="7">
        <f t="shared" si="303"/>
        <v>0</v>
      </c>
    </row>
    <row r="578" spans="1:5" x14ac:dyDescent="0.25">
      <c r="A578" s="12" t="s">
        <v>225</v>
      </c>
      <c r="B578" s="7">
        <f t="shared" ref="B578:E578" si="304">+B591+B604</f>
        <v>0</v>
      </c>
      <c r="C578" s="7">
        <f t="shared" si="304"/>
        <v>0</v>
      </c>
      <c r="D578" s="7">
        <f t="shared" si="304"/>
        <v>0</v>
      </c>
      <c r="E578" s="7">
        <f t="shared" si="304"/>
        <v>0</v>
      </c>
    </row>
    <row r="579" spans="1:5" x14ac:dyDescent="0.25">
      <c r="A579" s="12" t="s">
        <v>135</v>
      </c>
      <c r="B579" s="7">
        <f t="shared" ref="B579:E579" si="305">+B592+B605</f>
        <v>0</v>
      </c>
      <c r="C579" s="7">
        <f t="shared" si="305"/>
        <v>0</v>
      </c>
      <c r="D579" s="7">
        <f t="shared" si="305"/>
        <v>0</v>
      </c>
      <c r="E579" s="7">
        <f t="shared" si="305"/>
        <v>0</v>
      </c>
    </row>
    <row r="580" spans="1:5" x14ac:dyDescent="0.25">
      <c r="A580" s="12" t="s">
        <v>15</v>
      </c>
      <c r="B580" s="7">
        <f t="shared" ref="B580:E581" si="306">+B593+B606</f>
        <v>0</v>
      </c>
      <c r="C580" s="7">
        <f t="shared" si="306"/>
        <v>0</v>
      </c>
      <c r="D580" s="7">
        <f t="shared" si="306"/>
        <v>0</v>
      </c>
      <c r="E580" s="7">
        <f t="shared" si="306"/>
        <v>0</v>
      </c>
    </row>
    <row r="581" spans="1:5" x14ac:dyDescent="0.25">
      <c r="A581" s="12" t="s">
        <v>279</v>
      </c>
      <c r="B581" s="7">
        <f t="shared" si="306"/>
        <v>0</v>
      </c>
      <c r="C581" s="7">
        <f t="shared" si="306"/>
        <v>0</v>
      </c>
      <c r="D581" s="7">
        <f t="shared" si="306"/>
        <v>0</v>
      </c>
      <c r="E581" s="7">
        <f t="shared" si="306"/>
        <v>0</v>
      </c>
    </row>
    <row r="582" spans="1:5" x14ac:dyDescent="0.25">
      <c r="A582" s="12" t="s">
        <v>16</v>
      </c>
      <c r="B582" s="7">
        <f t="shared" ref="B582:E582" si="307">+B595+B608</f>
        <v>0</v>
      </c>
      <c r="C582" s="7">
        <f t="shared" si="307"/>
        <v>0</v>
      </c>
      <c r="D582" s="7">
        <f t="shared" si="307"/>
        <v>0</v>
      </c>
      <c r="E582" s="7">
        <f t="shared" si="307"/>
        <v>0</v>
      </c>
    </row>
    <row r="584" spans="1:5" ht="18.75" x14ac:dyDescent="0.3">
      <c r="A584" s="60" t="s">
        <v>265</v>
      </c>
    </row>
    <row r="585" spans="1:5" ht="18.75" x14ac:dyDescent="0.3">
      <c r="A585" s="15" t="s">
        <v>2</v>
      </c>
      <c r="B585" s="13">
        <v>0</v>
      </c>
      <c r="C585" s="13">
        <v>1</v>
      </c>
      <c r="D585" s="13">
        <v>2</v>
      </c>
      <c r="E585" s="13">
        <v>3</v>
      </c>
    </row>
    <row r="586" spans="1:5" x14ac:dyDescent="0.25">
      <c r="A586" s="12" t="s">
        <v>223</v>
      </c>
      <c r="B586" s="86">
        <f>+'PLAN INV Y FIN INICIAL'!B22</f>
        <v>0</v>
      </c>
      <c r="C586" s="7">
        <f>+B591</f>
        <v>0</v>
      </c>
      <c r="D586" s="7">
        <f t="shared" ref="D586" si="308">+C591</f>
        <v>0</v>
      </c>
      <c r="E586" s="7">
        <f t="shared" ref="E586" si="309">+D591</f>
        <v>0</v>
      </c>
    </row>
    <row r="587" spans="1:5" hidden="1" outlineLevel="1" x14ac:dyDescent="0.25">
      <c r="A587" s="12" t="s">
        <v>224</v>
      </c>
      <c r="B587" s="86"/>
      <c r="C587" s="85"/>
      <c r="D587" s="85"/>
      <c r="E587" s="85"/>
    </row>
    <row r="588" spans="1:5" hidden="1" outlineLevel="1" x14ac:dyDescent="0.25">
      <c r="A588" s="12" t="s">
        <v>220</v>
      </c>
      <c r="B588" s="7"/>
      <c r="C588" s="85"/>
      <c r="D588" s="85"/>
      <c r="E588" s="85"/>
    </row>
    <row r="589" spans="1:5" hidden="1" outlineLevel="1" x14ac:dyDescent="0.25">
      <c r="A589" s="12" t="s">
        <v>221</v>
      </c>
      <c r="B589" s="7"/>
      <c r="C589" s="85"/>
      <c r="D589" s="85"/>
      <c r="E589" s="85"/>
    </row>
    <row r="590" spans="1:5" hidden="1" outlineLevel="1" x14ac:dyDescent="0.25">
      <c r="A590" s="12" t="s">
        <v>222</v>
      </c>
      <c r="B590" s="7"/>
      <c r="C590" s="7">
        <f>IF(C588&gt;0,+C589-C588+C592,0)</f>
        <v>0</v>
      </c>
      <c r="D590" s="7">
        <f t="shared" ref="D590" si="310">IF(D588&gt;0,+D589-D588+D592,0)</f>
        <v>0</v>
      </c>
      <c r="E590" s="7">
        <f t="shared" ref="E590" si="311">IF(E588&gt;0,+E589-E588+E592,0)</f>
        <v>0</v>
      </c>
    </row>
    <row r="591" spans="1:5" hidden="1" outlineLevel="1" x14ac:dyDescent="0.25">
      <c r="A591" s="12" t="s">
        <v>225</v>
      </c>
      <c r="B591" s="7">
        <f>+B586</f>
        <v>0</v>
      </c>
      <c r="C591" s="7">
        <f>IF(C588&gt;0, 0,+B591+C587-C588)</f>
        <v>0</v>
      </c>
      <c r="D591" s="7">
        <f t="shared" ref="D591:E591" si="312">IF(D588&gt;0, 0,+C591+D587-D588)</f>
        <v>0</v>
      </c>
      <c r="E591" s="7">
        <f t="shared" si="312"/>
        <v>0</v>
      </c>
    </row>
    <row r="592" spans="1:5" hidden="1" outlineLevel="1" x14ac:dyDescent="0.25">
      <c r="A592" s="12" t="s">
        <v>135</v>
      </c>
      <c r="B592" s="7"/>
      <c r="C592" s="7">
        <f>IF(C586&gt;0,IF($B$20*C586&gt;B595,B595,$B$20*C586),0)</f>
        <v>0</v>
      </c>
      <c r="D592" s="7">
        <f>IF(D586&gt;0,IF($B$20*D586&gt;C595,C595,$B$20*D586),0)</f>
        <v>0</v>
      </c>
      <c r="E592" s="7">
        <f>IF(E586&gt;0,IF($B$20*E586&gt;D595,D595,$B$20*E586),0)</f>
        <v>0</v>
      </c>
    </row>
    <row r="593" spans="1:5" hidden="1" outlineLevel="1" x14ac:dyDescent="0.25">
      <c r="A593" s="12" t="s">
        <v>15</v>
      </c>
      <c r="B593" s="7"/>
      <c r="C593" s="7">
        <f>IF(C591&gt;0,+B593+C592,0)</f>
        <v>0</v>
      </c>
      <c r="D593" s="7">
        <f>IF(D591&gt;0,+C593+D592,0)</f>
        <v>0</v>
      </c>
      <c r="E593" s="7">
        <f>IF(E591&gt;0,+D593+E592,0)</f>
        <v>0</v>
      </c>
    </row>
    <row r="594" spans="1:5" hidden="1" outlineLevel="1" x14ac:dyDescent="0.25">
      <c r="A594" s="12" t="s">
        <v>279</v>
      </c>
      <c r="B594" s="7">
        <f>IF(B588&gt;0,B588-B592,0)</f>
        <v>0</v>
      </c>
      <c r="C594" s="7">
        <f>IF(C588&gt;0,C588-C592,0)</f>
        <v>0</v>
      </c>
      <c r="D594" s="7">
        <f t="shared" ref="D594:E594" si="313">IF(D588&gt;0,D588-D592,0)</f>
        <v>0</v>
      </c>
      <c r="E594" s="7">
        <f t="shared" si="313"/>
        <v>0</v>
      </c>
    </row>
    <row r="595" spans="1:5" hidden="1" outlineLevel="1" x14ac:dyDescent="0.25">
      <c r="A595" s="12" t="s">
        <v>16</v>
      </c>
      <c r="B595" s="7">
        <f>+B586-B593</f>
        <v>0</v>
      </c>
      <c r="C595" s="7">
        <f>IF(C588&gt;0,0,+C591-C593)</f>
        <v>0</v>
      </c>
      <c r="D595" s="7">
        <f>IF(D588&gt;0,0,+D591-D593)</f>
        <v>0</v>
      </c>
      <c r="E595" s="7">
        <f>IF(E588&gt;0,0,+E591-E593)</f>
        <v>0</v>
      </c>
    </row>
    <row r="596" spans="1:5" hidden="1" outlineLevel="1" x14ac:dyDescent="0.25">
      <c r="B596" s="3"/>
      <c r="C596" s="3"/>
      <c r="D596" s="3"/>
      <c r="E596" s="3"/>
    </row>
    <row r="597" spans="1:5" ht="18.75" hidden="1" outlineLevel="1" x14ac:dyDescent="0.3">
      <c r="A597" s="60" t="s">
        <v>266</v>
      </c>
    </row>
    <row r="598" spans="1:5" ht="18.75" collapsed="1" x14ac:dyDescent="0.3">
      <c r="A598" s="15" t="s">
        <v>2</v>
      </c>
      <c r="B598" s="13">
        <v>0</v>
      </c>
      <c r="C598" s="13">
        <v>1</v>
      </c>
      <c r="D598" s="13">
        <v>2</v>
      </c>
      <c r="E598" s="13">
        <v>3</v>
      </c>
    </row>
    <row r="599" spans="1:5" x14ac:dyDescent="0.25">
      <c r="A599" s="12" t="s">
        <v>223</v>
      </c>
      <c r="B599" s="86"/>
      <c r="C599" s="7">
        <f>+B604</f>
        <v>0</v>
      </c>
      <c r="D599" s="7">
        <f t="shared" ref="D599" si="314">+C604</f>
        <v>0</v>
      </c>
      <c r="E599" s="7">
        <f t="shared" ref="E599" si="315">+D604</f>
        <v>0</v>
      </c>
    </row>
    <row r="600" spans="1:5" hidden="1" outlineLevel="1" x14ac:dyDescent="0.25">
      <c r="A600" s="12" t="s">
        <v>224</v>
      </c>
      <c r="B600" s="86"/>
      <c r="C600" s="85"/>
      <c r="D600" s="85"/>
      <c r="E600" s="85"/>
    </row>
    <row r="601" spans="1:5" hidden="1" outlineLevel="1" x14ac:dyDescent="0.25">
      <c r="A601" s="12" t="s">
        <v>220</v>
      </c>
      <c r="B601" s="7"/>
      <c r="C601" s="85"/>
      <c r="D601" s="85"/>
      <c r="E601" s="85"/>
    </row>
    <row r="602" spans="1:5" hidden="1" outlineLevel="1" x14ac:dyDescent="0.25">
      <c r="A602" s="12" t="s">
        <v>221</v>
      </c>
      <c r="B602" s="7"/>
      <c r="C602" s="85"/>
      <c r="D602" s="85"/>
      <c r="E602" s="85"/>
    </row>
    <row r="603" spans="1:5" hidden="1" outlineLevel="1" x14ac:dyDescent="0.25">
      <c r="A603" s="12" t="s">
        <v>222</v>
      </c>
      <c r="B603" s="7"/>
      <c r="C603" s="7">
        <f>IF(C601&gt;0,+C602-C601+C605,0)</f>
        <v>0</v>
      </c>
      <c r="D603" s="7">
        <f t="shared" ref="D603" si="316">IF(D601&gt;0,+D602-D601+D605,0)</f>
        <v>0</v>
      </c>
      <c r="E603" s="7">
        <f t="shared" ref="E603" si="317">IF(E601&gt;0,+E602-E601+E605,0)</f>
        <v>0</v>
      </c>
    </row>
    <row r="604" spans="1:5" hidden="1" outlineLevel="1" x14ac:dyDescent="0.25">
      <c r="A604" s="12" t="s">
        <v>225</v>
      </c>
      <c r="B604" s="7">
        <f>+B599</f>
        <v>0</v>
      </c>
      <c r="C604" s="7">
        <f>IF(C601&gt;0, 0,+B604+C600-C601)</f>
        <v>0</v>
      </c>
      <c r="D604" s="7">
        <f t="shared" ref="D604:E604" si="318">IF(D601&gt;0, 0,+C604+D600-D601)</f>
        <v>0</v>
      </c>
      <c r="E604" s="7">
        <f t="shared" si="318"/>
        <v>0</v>
      </c>
    </row>
    <row r="605" spans="1:5" hidden="1" outlineLevel="1" x14ac:dyDescent="0.25">
      <c r="A605" s="12" t="s">
        <v>135</v>
      </c>
      <c r="B605" s="7"/>
      <c r="C605" s="7">
        <f>IF(C599&gt;0,IF($B$20*C599&gt;B608,B608,$B$20*C599),0)</f>
        <v>0</v>
      </c>
      <c r="D605" s="7">
        <f>IF(D599&gt;0,IF($B$20*D599&gt;C608,C608,$B$20*D599),0)</f>
        <v>0</v>
      </c>
      <c r="E605" s="7">
        <f>IF(E599&gt;0,IF($B$20*E599&gt;D608,D608,$B$20*E599),0)</f>
        <v>0</v>
      </c>
    </row>
    <row r="606" spans="1:5" hidden="1" outlineLevel="1" x14ac:dyDescent="0.25">
      <c r="A606" s="12" t="s">
        <v>15</v>
      </c>
      <c r="B606" s="7"/>
      <c r="C606" s="7">
        <f>IF(C604&gt;0,+B606+C605,0)</f>
        <v>0</v>
      </c>
      <c r="D606" s="7">
        <f>IF(D604&gt;0,+C606+D605,0)</f>
        <v>0</v>
      </c>
      <c r="E606" s="7">
        <f>IF(E604&gt;0,+D606+E605,0)</f>
        <v>0</v>
      </c>
    </row>
    <row r="607" spans="1:5" hidden="1" outlineLevel="1" x14ac:dyDescent="0.25">
      <c r="A607" s="12" t="s">
        <v>279</v>
      </c>
      <c r="B607" s="7">
        <f>IF(B601&gt;0,B601-B605,0)</f>
        <v>0</v>
      </c>
      <c r="C607" s="7">
        <f>IF(C601&gt;0,C601-C605,0)</f>
        <v>0</v>
      </c>
      <c r="D607" s="7">
        <f t="shared" ref="D607:E607" si="319">IF(D601&gt;0,D601-D605,0)</f>
        <v>0</v>
      </c>
      <c r="E607" s="7">
        <f t="shared" si="319"/>
        <v>0</v>
      </c>
    </row>
    <row r="608" spans="1:5" hidden="1" outlineLevel="1" x14ac:dyDescent="0.25">
      <c r="A608" s="12" t="s">
        <v>16</v>
      </c>
      <c r="B608" s="7">
        <f>+B599-B606</f>
        <v>0</v>
      </c>
      <c r="C608" s="7">
        <f>IF(C601&gt;0,0,+C604-C606)</f>
        <v>0</v>
      </c>
      <c r="D608" s="7">
        <f>IF(D601&gt;0,0,+D604-D606)</f>
        <v>0</v>
      </c>
      <c r="E608" s="7">
        <f>IF(E601&gt;0,0,+E604-E606)</f>
        <v>0</v>
      </c>
    </row>
    <row r="609" spans="1:5" hidden="1" outlineLevel="1" x14ac:dyDescent="0.25">
      <c r="B609" s="3"/>
      <c r="C609" s="3"/>
      <c r="D609" s="3"/>
      <c r="E609" s="3"/>
    </row>
    <row r="610" spans="1:5" hidden="1" outlineLevel="1" x14ac:dyDescent="0.25">
      <c r="B610" s="3"/>
      <c r="C610" s="3"/>
      <c r="D610" s="3"/>
      <c r="E610" s="3"/>
    </row>
    <row r="611" spans="1:5" ht="18.75" collapsed="1" x14ac:dyDescent="0.3">
      <c r="A611" s="45" t="str">
        <f>+A21</f>
        <v>Elementos de transporte (total)</v>
      </c>
      <c r="B611" s="13">
        <v>0</v>
      </c>
      <c r="C611" s="13">
        <v>1</v>
      </c>
      <c r="D611" s="13">
        <v>2</v>
      </c>
      <c r="E611" s="13">
        <v>3</v>
      </c>
    </row>
    <row r="612" spans="1:5" x14ac:dyDescent="0.25">
      <c r="A612" s="12" t="s">
        <v>223</v>
      </c>
      <c r="B612" s="7">
        <f>+B625+B638</f>
        <v>0</v>
      </c>
      <c r="C612" s="7">
        <f t="shared" ref="C612:E612" si="320">+C625+C638</f>
        <v>0</v>
      </c>
      <c r="D612" s="7">
        <f t="shared" si="320"/>
        <v>0</v>
      </c>
      <c r="E612" s="7">
        <f t="shared" si="320"/>
        <v>0</v>
      </c>
    </row>
    <row r="613" spans="1:5" x14ac:dyDescent="0.25">
      <c r="A613" s="12" t="s">
        <v>224</v>
      </c>
      <c r="B613" s="7">
        <f t="shared" ref="B613:E613" si="321">+B626+B639</f>
        <v>0</v>
      </c>
      <c r="C613" s="7">
        <f t="shared" si="321"/>
        <v>0</v>
      </c>
      <c r="D613" s="7">
        <f t="shared" si="321"/>
        <v>0</v>
      </c>
      <c r="E613" s="7">
        <f t="shared" si="321"/>
        <v>0</v>
      </c>
    </row>
    <row r="614" spans="1:5" x14ac:dyDescent="0.25">
      <c r="A614" s="12" t="s">
        <v>220</v>
      </c>
      <c r="B614" s="7">
        <f t="shared" ref="B614:E614" si="322">+B627+B640</f>
        <v>0</v>
      </c>
      <c r="C614" s="7">
        <f t="shared" si="322"/>
        <v>0</v>
      </c>
      <c r="D614" s="7">
        <f t="shared" si="322"/>
        <v>0</v>
      </c>
      <c r="E614" s="7">
        <f t="shared" si="322"/>
        <v>0</v>
      </c>
    </row>
    <row r="615" spans="1:5" x14ac:dyDescent="0.25">
      <c r="A615" s="12" t="s">
        <v>221</v>
      </c>
      <c r="B615" s="7">
        <f t="shared" ref="B615:E615" si="323">+B628+B641</f>
        <v>0</v>
      </c>
      <c r="C615" s="7">
        <f t="shared" si="323"/>
        <v>0</v>
      </c>
      <c r="D615" s="7">
        <f t="shared" si="323"/>
        <v>0</v>
      </c>
      <c r="E615" s="7">
        <f t="shared" si="323"/>
        <v>0</v>
      </c>
    </row>
    <row r="616" spans="1:5" x14ac:dyDescent="0.25">
      <c r="A616" s="12" t="s">
        <v>222</v>
      </c>
      <c r="B616" s="7">
        <f t="shared" ref="B616:E616" si="324">+B629+B642</f>
        <v>0</v>
      </c>
      <c r="C616" s="7">
        <f t="shared" si="324"/>
        <v>0</v>
      </c>
      <c r="D616" s="7">
        <f t="shared" si="324"/>
        <v>0</v>
      </c>
      <c r="E616" s="7">
        <f t="shared" si="324"/>
        <v>0</v>
      </c>
    </row>
    <row r="617" spans="1:5" x14ac:dyDescent="0.25">
      <c r="A617" s="12" t="s">
        <v>225</v>
      </c>
      <c r="B617" s="7">
        <f t="shared" ref="B617:E617" si="325">+B630+B643</f>
        <v>0</v>
      </c>
      <c r="C617" s="7">
        <f t="shared" si="325"/>
        <v>0</v>
      </c>
      <c r="D617" s="7">
        <f t="shared" si="325"/>
        <v>0</v>
      </c>
      <c r="E617" s="7">
        <f t="shared" si="325"/>
        <v>0</v>
      </c>
    </row>
    <row r="618" spans="1:5" x14ac:dyDescent="0.25">
      <c r="A618" s="12" t="s">
        <v>135</v>
      </c>
      <c r="B618" s="7">
        <f t="shared" ref="B618:E618" si="326">+B631+B644</f>
        <v>0</v>
      </c>
      <c r="C618" s="7">
        <f t="shared" si="326"/>
        <v>0</v>
      </c>
      <c r="D618" s="7">
        <f t="shared" si="326"/>
        <v>0</v>
      </c>
      <c r="E618" s="7">
        <f t="shared" si="326"/>
        <v>0</v>
      </c>
    </row>
    <row r="619" spans="1:5" x14ac:dyDescent="0.25">
      <c r="A619" s="12" t="s">
        <v>15</v>
      </c>
      <c r="B619" s="7">
        <f t="shared" ref="B619:E620" si="327">+B632+B645</f>
        <v>0</v>
      </c>
      <c r="C619" s="7">
        <f t="shared" si="327"/>
        <v>0</v>
      </c>
      <c r="D619" s="7">
        <f t="shared" si="327"/>
        <v>0</v>
      </c>
      <c r="E619" s="7">
        <f t="shared" si="327"/>
        <v>0</v>
      </c>
    </row>
    <row r="620" spans="1:5" x14ac:dyDescent="0.25">
      <c r="A620" s="12" t="s">
        <v>279</v>
      </c>
      <c r="B620" s="7">
        <f t="shared" si="327"/>
        <v>0</v>
      </c>
      <c r="C620" s="7">
        <f t="shared" si="327"/>
        <v>0</v>
      </c>
      <c r="D620" s="7">
        <f t="shared" si="327"/>
        <v>0</v>
      </c>
      <c r="E620" s="7">
        <f t="shared" si="327"/>
        <v>0</v>
      </c>
    </row>
    <row r="621" spans="1:5" x14ac:dyDescent="0.25">
      <c r="A621" s="12" t="s">
        <v>16</v>
      </c>
      <c r="B621" s="7">
        <f t="shared" ref="B621:E621" si="328">+B634+B647</f>
        <v>0</v>
      </c>
      <c r="C621" s="7">
        <f t="shared" si="328"/>
        <v>0</v>
      </c>
      <c r="D621" s="7">
        <f t="shared" si="328"/>
        <v>0</v>
      </c>
      <c r="E621" s="7">
        <f t="shared" si="328"/>
        <v>0</v>
      </c>
    </row>
    <row r="623" spans="1:5" ht="18.75" x14ac:dyDescent="0.3">
      <c r="A623" s="60" t="s">
        <v>267</v>
      </c>
    </row>
    <row r="624" spans="1:5" ht="18.75" x14ac:dyDescent="0.3">
      <c r="A624" s="15" t="s">
        <v>2</v>
      </c>
      <c r="B624" s="13">
        <v>0</v>
      </c>
      <c r="C624" s="13">
        <v>1</v>
      </c>
      <c r="D624" s="13">
        <v>2</v>
      </c>
      <c r="E624" s="13">
        <v>3</v>
      </c>
    </row>
    <row r="625" spans="1:5" x14ac:dyDescent="0.25">
      <c r="A625" s="12" t="s">
        <v>223</v>
      </c>
      <c r="B625" s="86">
        <f>+'PLAN INV Y FIN INICIAL'!B23</f>
        <v>0</v>
      </c>
      <c r="C625" s="7">
        <f>+B630</f>
        <v>0</v>
      </c>
      <c r="D625" s="7">
        <f t="shared" ref="D625" si="329">+C630</f>
        <v>0</v>
      </c>
      <c r="E625" s="7">
        <f t="shared" ref="E625" si="330">+D630</f>
        <v>0</v>
      </c>
    </row>
    <row r="626" spans="1:5" hidden="1" outlineLevel="1" x14ac:dyDescent="0.25">
      <c r="A626" s="12" t="s">
        <v>224</v>
      </c>
      <c r="B626" s="86"/>
      <c r="C626" s="85"/>
      <c r="D626" s="85"/>
      <c r="E626" s="85"/>
    </row>
    <row r="627" spans="1:5" hidden="1" outlineLevel="1" x14ac:dyDescent="0.25">
      <c r="A627" s="12" t="s">
        <v>220</v>
      </c>
      <c r="B627" s="7"/>
      <c r="C627" s="85"/>
      <c r="D627" s="85"/>
      <c r="E627" s="85"/>
    </row>
    <row r="628" spans="1:5" hidden="1" outlineLevel="1" x14ac:dyDescent="0.25">
      <c r="A628" s="12" t="s">
        <v>221</v>
      </c>
      <c r="B628" s="7"/>
      <c r="C628" s="85"/>
      <c r="D628" s="85"/>
      <c r="E628" s="85"/>
    </row>
    <row r="629" spans="1:5" hidden="1" outlineLevel="1" x14ac:dyDescent="0.25">
      <c r="A629" s="12" t="s">
        <v>222</v>
      </c>
      <c r="B629" s="7"/>
      <c r="C629" s="7">
        <f>IF(C627&gt;0,+C628-C627+C631,0)</f>
        <v>0</v>
      </c>
      <c r="D629" s="7">
        <f t="shared" ref="D629" si="331">IF(D627&gt;0,+D628-D627+D631,0)</f>
        <v>0</v>
      </c>
      <c r="E629" s="7">
        <f t="shared" ref="E629" si="332">IF(E627&gt;0,+E628-E627+E631,0)</f>
        <v>0</v>
      </c>
    </row>
    <row r="630" spans="1:5" hidden="1" outlineLevel="1" x14ac:dyDescent="0.25">
      <c r="A630" s="12" t="s">
        <v>225</v>
      </c>
      <c r="B630" s="7">
        <f>+B625</f>
        <v>0</v>
      </c>
      <c r="C630" s="7">
        <f>IF(C627&gt;0, 0,+B630+C626-C627)</f>
        <v>0</v>
      </c>
      <c r="D630" s="7">
        <f t="shared" ref="D630:E630" si="333">IF(D627&gt;0, 0,+C630+D626-D627)</f>
        <v>0</v>
      </c>
      <c r="E630" s="7">
        <f t="shared" si="333"/>
        <v>0</v>
      </c>
    </row>
    <row r="631" spans="1:5" hidden="1" outlineLevel="1" x14ac:dyDescent="0.25">
      <c r="A631" s="12" t="s">
        <v>135</v>
      </c>
      <c r="B631" s="7"/>
      <c r="C631" s="7">
        <f>IF(C625&gt;0,IF($B$21*C625&gt;B634,B634,$B$21*C625),0)</f>
        <v>0</v>
      </c>
      <c r="D631" s="7">
        <f>IF(D625&gt;0,IF($B$21*D625&gt;C634,C634,$B$21*D625),0)</f>
        <v>0</v>
      </c>
      <c r="E631" s="7">
        <f>IF(E625&gt;0,IF($B$21*E625&gt;D634,D634,$B$21*E625),0)</f>
        <v>0</v>
      </c>
    </row>
    <row r="632" spans="1:5" hidden="1" outlineLevel="1" x14ac:dyDescent="0.25">
      <c r="A632" s="12" t="s">
        <v>15</v>
      </c>
      <c r="B632" s="7"/>
      <c r="C632" s="7">
        <f>IF(C630&gt;0,+B632+C631,0)</f>
        <v>0</v>
      </c>
      <c r="D632" s="7">
        <f>IF(D630&gt;0,+C632+D631,0)</f>
        <v>0</v>
      </c>
      <c r="E632" s="7">
        <f>IF(E630&gt;0,+D632+E631,0)</f>
        <v>0</v>
      </c>
    </row>
    <row r="633" spans="1:5" hidden="1" outlineLevel="1" x14ac:dyDescent="0.25">
      <c r="A633" s="12" t="s">
        <v>279</v>
      </c>
      <c r="B633" s="7">
        <f>IF(B627&gt;0,B627-B631,0)</f>
        <v>0</v>
      </c>
      <c r="C633" s="7">
        <f>IF(C627&gt;0,C627-C631,0)</f>
        <v>0</v>
      </c>
      <c r="D633" s="7">
        <f t="shared" ref="D633:E633" si="334">IF(D627&gt;0,D627-D631,0)</f>
        <v>0</v>
      </c>
      <c r="E633" s="7">
        <f t="shared" si="334"/>
        <v>0</v>
      </c>
    </row>
    <row r="634" spans="1:5" hidden="1" outlineLevel="1" x14ac:dyDescent="0.25">
      <c r="A634" s="12" t="s">
        <v>16</v>
      </c>
      <c r="B634" s="7">
        <f>+B625-B632</f>
        <v>0</v>
      </c>
      <c r="C634" s="7">
        <f>IF(C627&gt;0,0,+C630-C632)</f>
        <v>0</v>
      </c>
      <c r="D634" s="7">
        <f>IF(D627&gt;0,0,+D630-D632)</f>
        <v>0</v>
      </c>
      <c r="E634" s="7">
        <f>IF(E627&gt;0,0,+E630-E632)</f>
        <v>0</v>
      </c>
    </row>
    <row r="635" spans="1:5" hidden="1" outlineLevel="1" x14ac:dyDescent="0.25">
      <c r="B635" s="3"/>
      <c r="C635" s="3"/>
      <c r="D635" s="3"/>
      <c r="E635" s="3"/>
    </row>
    <row r="636" spans="1:5" ht="18.75" hidden="1" outlineLevel="1" x14ac:dyDescent="0.3">
      <c r="A636" s="60" t="s">
        <v>268</v>
      </c>
    </row>
    <row r="637" spans="1:5" ht="18.75" collapsed="1" x14ac:dyDescent="0.3">
      <c r="A637" s="15" t="s">
        <v>2</v>
      </c>
      <c r="B637" s="13">
        <v>0</v>
      </c>
      <c r="C637" s="13">
        <v>1</v>
      </c>
      <c r="D637" s="13">
        <v>2</v>
      </c>
      <c r="E637" s="13">
        <v>3</v>
      </c>
    </row>
    <row r="638" spans="1:5" x14ac:dyDescent="0.25">
      <c r="A638" s="12" t="s">
        <v>223</v>
      </c>
      <c r="B638" s="86"/>
      <c r="C638" s="7">
        <f>+B643</f>
        <v>0</v>
      </c>
      <c r="D638" s="7">
        <f t="shared" ref="D638" si="335">+C643</f>
        <v>0</v>
      </c>
      <c r="E638" s="7">
        <f t="shared" ref="E638" si="336">+D643</f>
        <v>0</v>
      </c>
    </row>
    <row r="639" spans="1:5" hidden="1" outlineLevel="1" x14ac:dyDescent="0.25">
      <c r="A639" s="12" t="s">
        <v>224</v>
      </c>
      <c r="B639" s="86"/>
      <c r="C639" s="85"/>
      <c r="D639" s="85"/>
      <c r="E639" s="85"/>
    </row>
    <row r="640" spans="1:5" hidden="1" outlineLevel="1" x14ac:dyDescent="0.25">
      <c r="A640" s="12" t="s">
        <v>220</v>
      </c>
      <c r="B640" s="7"/>
      <c r="C640" s="85"/>
      <c r="D640" s="85"/>
      <c r="E640" s="85"/>
    </row>
    <row r="641" spans="1:5" hidden="1" outlineLevel="1" x14ac:dyDescent="0.25">
      <c r="A641" s="12" t="s">
        <v>221</v>
      </c>
      <c r="B641" s="7"/>
      <c r="C641" s="85"/>
      <c r="D641" s="85"/>
      <c r="E641" s="85"/>
    </row>
    <row r="642" spans="1:5" hidden="1" outlineLevel="1" x14ac:dyDescent="0.25">
      <c r="A642" s="12" t="s">
        <v>222</v>
      </c>
      <c r="B642" s="7"/>
      <c r="C642" s="7">
        <f>IF(C640&gt;0,+C641-C640+C644,0)</f>
        <v>0</v>
      </c>
      <c r="D642" s="7">
        <f t="shared" ref="D642" si="337">IF(D640&gt;0,+D641-D640+D644,0)</f>
        <v>0</v>
      </c>
      <c r="E642" s="7">
        <f t="shared" ref="E642" si="338">IF(E640&gt;0,+E641-E640+E644,0)</f>
        <v>0</v>
      </c>
    </row>
    <row r="643" spans="1:5" hidden="1" outlineLevel="1" x14ac:dyDescent="0.25">
      <c r="A643" s="12" t="s">
        <v>225</v>
      </c>
      <c r="B643" s="7">
        <f>+B638</f>
        <v>0</v>
      </c>
      <c r="C643" s="7">
        <f>IF(C640&gt;0, 0,+B643+C639-C640)</f>
        <v>0</v>
      </c>
      <c r="D643" s="7">
        <f t="shared" ref="D643:E643" si="339">IF(D640&gt;0, 0,+C643+D639-D640)</f>
        <v>0</v>
      </c>
      <c r="E643" s="7">
        <f t="shared" si="339"/>
        <v>0</v>
      </c>
    </row>
    <row r="644" spans="1:5" hidden="1" outlineLevel="1" x14ac:dyDescent="0.25">
      <c r="A644" s="12" t="s">
        <v>135</v>
      </c>
      <c r="B644" s="7"/>
      <c r="C644" s="7">
        <f>IF(C638&gt;0,IF($B$21*C638&gt;B647,B647,$B$21*C638),0)</f>
        <v>0</v>
      </c>
      <c r="D644" s="7">
        <f>IF(D638&gt;0,IF($B$21*D638&gt;C647,C647,$B$21*D638),0)</f>
        <v>0</v>
      </c>
      <c r="E644" s="7">
        <f>IF(E638&gt;0,IF($B$21*E638&gt;D647,D647,$B$21*E638),0)</f>
        <v>0</v>
      </c>
    </row>
    <row r="645" spans="1:5" hidden="1" outlineLevel="1" x14ac:dyDescent="0.25">
      <c r="A645" s="12" t="s">
        <v>15</v>
      </c>
      <c r="B645" s="7"/>
      <c r="C645" s="7">
        <f>IF(C643&gt;0,+B645+C644,0)</f>
        <v>0</v>
      </c>
      <c r="D645" s="7">
        <f>IF(D643&gt;0,+C645+D644,0)</f>
        <v>0</v>
      </c>
      <c r="E645" s="7">
        <f>IF(E643&gt;0,+D645+E644,0)</f>
        <v>0</v>
      </c>
    </row>
    <row r="646" spans="1:5" hidden="1" outlineLevel="1" x14ac:dyDescent="0.25">
      <c r="A646" s="12"/>
      <c r="B646" s="7"/>
      <c r="C646" s="7"/>
      <c r="D646" s="7"/>
      <c r="E646" s="7"/>
    </row>
    <row r="647" spans="1:5" hidden="1" outlineLevel="1" x14ac:dyDescent="0.25">
      <c r="A647" s="12" t="s">
        <v>16</v>
      </c>
      <c r="B647" s="7">
        <f>+B638-B645</f>
        <v>0</v>
      </c>
      <c r="C647" s="7">
        <f>IF(C640&gt;0,0,+C643-C645)</f>
        <v>0</v>
      </c>
      <c r="D647" s="7">
        <f>IF(D640&gt;0,0,+D643-D645)</f>
        <v>0</v>
      </c>
      <c r="E647" s="7">
        <f>IF(E640&gt;0,0,+E643-E645)</f>
        <v>0</v>
      </c>
    </row>
    <row r="648" spans="1:5" hidden="1" outlineLevel="1" x14ac:dyDescent="0.25">
      <c r="B648" s="3"/>
      <c r="C648" s="3"/>
      <c r="D648" s="3"/>
      <c r="E648" s="3"/>
    </row>
    <row r="649" spans="1:5" hidden="1" outlineLevel="1" x14ac:dyDescent="0.25">
      <c r="B649" s="3"/>
      <c r="C649" s="3"/>
      <c r="D649" s="3"/>
      <c r="E649" s="3"/>
    </row>
    <row r="650" spans="1:5" ht="18.75" collapsed="1" x14ac:dyDescent="0.3">
      <c r="A650" s="45" t="str">
        <f>+A22</f>
        <v>Otro inmovilizado material (total)</v>
      </c>
      <c r="B650" s="13">
        <v>0</v>
      </c>
      <c r="C650" s="13">
        <v>1</v>
      </c>
      <c r="D650" s="13">
        <v>2</v>
      </c>
      <c r="E650" s="13">
        <v>3</v>
      </c>
    </row>
    <row r="651" spans="1:5" x14ac:dyDescent="0.25">
      <c r="A651" s="12" t="s">
        <v>223</v>
      </c>
      <c r="B651" s="7">
        <f>+B664+B677</f>
        <v>0</v>
      </c>
      <c r="C651" s="7">
        <f t="shared" ref="C651:E651" si="340">+C664+C677</f>
        <v>0</v>
      </c>
      <c r="D651" s="7">
        <f t="shared" si="340"/>
        <v>0</v>
      </c>
      <c r="E651" s="7">
        <f t="shared" si="340"/>
        <v>0</v>
      </c>
    </row>
    <row r="652" spans="1:5" x14ac:dyDescent="0.25">
      <c r="A652" s="12" t="s">
        <v>224</v>
      </c>
      <c r="B652" s="7">
        <f t="shared" ref="B652:E652" si="341">+B665+B678</f>
        <v>0</v>
      </c>
      <c r="C652" s="7">
        <f t="shared" si="341"/>
        <v>0</v>
      </c>
      <c r="D652" s="7">
        <f t="shared" si="341"/>
        <v>0</v>
      </c>
      <c r="E652" s="7">
        <f t="shared" si="341"/>
        <v>0</v>
      </c>
    </row>
    <row r="653" spans="1:5" x14ac:dyDescent="0.25">
      <c r="A653" s="12" t="s">
        <v>220</v>
      </c>
      <c r="B653" s="7">
        <f t="shared" ref="B653:E653" si="342">+B666+B679</f>
        <v>0</v>
      </c>
      <c r="C653" s="7">
        <f t="shared" si="342"/>
        <v>0</v>
      </c>
      <c r="D653" s="7">
        <f t="shared" si="342"/>
        <v>0</v>
      </c>
      <c r="E653" s="7">
        <f t="shared" si="342"/>
        <v>0</v>
      </c>
    </row>
    <row r="654" spans="1:5" x14ac:dyDescent="0.25">
      <c r="A654" s="12" t="s">
        <v>221</v>
      </c>
      <c r="B654" s="7">
        <f t="shared" ref="B654:E654" si="343">+B667+B680</f>
        <v>0</v>
      </c>
      <c r="C654" s="7">
        <f t="shared" si="343"/>
        <v>0</v>
      </c>
      <c r="D654" s="7">
        <f t="shared" si="343"/>
        <v>0</v>
      </c>
      <c r="E654" s="7">
        <f t="shared" si="343"/>
        <v>0</v>
      </c>
    </row>
    <row r="655" spans="1:5" x14ac:dyDescent="0.25">
      <c r="A655" s="12" t="s">
        <v>222</v>
      </c>
      <c r="B655" s="7">
        <f t="shared" ref="B655:E655" si="344">+B668+B681</f>
        <v>0</v>
      </c>
      <c r="C655" s="7">
        <f t="shared" si="344"/>
        <v>0</v>
      </c>
      <c r="D655" s="7">
        <f t="shared" si="344"/>
        <v>0</v>
      </c>
      <c r="E655" s="7">
        <f t="shared" si="344"/>
        <v>0</v>
      </c>
    </row>
    <row r="656" spans="1:5" x14ac:dyDescent="0.25">
      <c r="A656" s="12" t="s">
        <v>225</v>
      </c>
      <c r="B656" s="7">
        <f t="shared" ref="B656:E656" si="345">+B669+B682</f>
        <v>0</v>
      </c>
      <c r="C656" s="7">
        <f t="shared" si="345"/>
        <v>0</v>
      </c>
      <c r="D656" s="7">
        <f t="shared" si="345"/>
        <v>0</v>
      </c>
      <c r="E656" s="7">
        <f t="shared" si="345"/>
        <v>0</v>
      </c>
    </row>
    <row r="657" spans="1:5" x14ac:dyDescent="0.25">
      <c r="A657" s="12" t="s">
        <v>135</v>
      </c>
      <c r="B657" s="7">
        <f t="shared" ref="B657:E657" si="346">+B670+B683</f>
        <v>0</v>
      </c>
      <c r="C657" s="7">
        <f t="shared" si="346"/>
        <v>0</v>
      </c>
      <c r="D657" s="7">
        <f t="shared" si="346"/>
        <v>0</v>
      </c>
      <c r="E657" s="7">
        <f t="shared" si="346"/>
        <v>0</v>
      </c>
    </row>
    <row r="658" spans="1:5" x14ac:dyDescent="0.25">
      <c r="A658" s="12" t="s">
        <v>15</v>
      </c>
      <c r="B658" s="7">
        <f t="shared" ref="B658:B659" si="347">+B671+B684</f>
        <v>0</v>
      </c>
      <c r="C658" s="7">
        <f t="shared" ref="C658:E658" si="348">+C671+C684</f>
        <v>0</v>
      </c>
      <c r="D658" s="7">
        <f t="shared" si="348"/>
        <v>0</v>
      </c>
      <c r="E658" s="7">
        <f t="shared" si="348"/>
        <v>0</v>
      </c>
    </row>
    <row r="659" spans="1:5" x14ac:dyDescent="0.25">
      <c r="A659" s="12" t="s">
        <v>279</v>
      </c>
      <c r="B659" s="7">
        <f t="shared" si="347"/>
        <v>0</v>
      </c>
      <c r="C659" s="7">
        <f t="shared" ref="C659:E659" si="349">+C672+C685</f>
        <v>0</v>
      </c>
      <c r="D659" s="7">
        <f t="shared" si="349"/>
        <v>0</v>
      </c>
      <c r="E659" s="7">
        <f t="shared" si="349"/>
        <v>0</v>
      </c>
    </row>
    <row r="660" spans="1:5" x14ac:dyDescent="0.25">
      <c r="A660" s="12" t="s">
        <v>16</v>
      </c>
      <c r="B660" s="7">
        <f t="shared" ref="B660:E660" si="350">+B673+B686</f>
        <v>0</v>
      </c>
      <c r="C660" s="7">
        <f t="shared" si="350"/>
        <v>0</v>
      </c>
      <c r="D660" s="7">
        <f t="shared" si="350"/>
        <v>0</v>
      </c>
      <c r="E660" s="7">
        <f t="shared" si="350"/>
        <v>0</v>
      </c>
    </row>
    <row r="662" spans="1:5" ht="18.75" x14ac:dyDescent="0.3">
      <c r="A662" s="60" t="s">
        <v>269</v>
      </c>
    </row>
    <row r="663" spans="1:5" ht="18.75" x14ac:dyDescent="0.3">
      <c r="A663" s="15" t="s">
        <v>2</v>
      </c>
      <c r="B663" s="13">
        <v>0</v>
      </c>
      <c r="C663" s="13">
        <v>1</v>
      </c>
      <c r="D663" s="13">
        <v>2</v>
      </c>
      <c r="E663" s="13">
        <v>3</v>
      </c>
    </row>
    <row r="664" spans="1:5" x14ac:dyDescent="0.25">
      <c r="A664" s="12" t="s">
        <v>223</v>
      </c>
      <c r="B664" s="86">
        <f>+'PLAN INV Y FIN INICIAL'!B24</f>
        <v>0</v>
      </c>
      <c r="C664" s="7">
        <f>+B669</f>
        <v>0</v>
      </c>
      <c r="D664" s="7">
        <f t="shared" ref="D664" si="351">+C669</f>
        <v>0</v>
      </c>
      <c r="E664" s="7">
        <f t="shared" ref="E664" si="352">+D669</f>
        <v>0</v>
      </c>
    </row>
    <row r="665" spans="1:5" hidden="1" outlineLevel="1" x14ac:dyDescent="0.25">
      <c r="A665" s="12" t="s">
        <v>224</v>
      </c>
      <c r="B665" s="86"/>
      <c r="C665" s="85"/>
      <c r="D665" s="85"/>
      <c r="E665" s="85"/>
    </row>
    <row r="666" spans="1:5" hidden="1" outlineLevel="1" x14ac:dyDescent="0.25">
      <c r="A666" s="12" t="s">
        <v>220</v>
      </c>
      <c r="B666" s="7"/>
      <c r="C666" s="85"/>
      <c r="D666" s="85"/>
      <c r="E666" s="85"/>
    </row>
    <row r="667" spans="1:5" hidden="1" outlineLevel="1" x14ac:dyDescent="0.25">
      <c r="A667" s="12" t="s">
        <v>221</v>
      </c>
      <c r="B667" s="7"/>
      <c r="C667" s="85"/>
      <c r="D667" s="85"/>
      <c r="E667" s="85"/>
    </row>
    <row r="668" spans="1:5" hidden="1" outlineLevel="1" x14ac:dyDescent="0.25">
      <c r="A668" s="12" t="s">
        <v>222</v>
      </c>
      <c r="B668" s="7"/>
      <c r="C668" s="7">
        <f>IF(C666&gt;0,+C667-C666+C670,0)</f>
        <v>0</v>
      </c>
      <c r="D668" s="7">
        <f t="shared" ref="D668" si="353">IF(D666&gt;0,+D667-D666+D670,0)</f>
        <v>0</v>
      </c>
      <c r="E668" s="7">
        <f t="shared" ref="E668" si="354">IF(E666&gt;0,+E667-E666+E670,0)</f>
        <v>0</v>
      </c>
    </row>
    <row r="669" spans="1:5" hidden="1" outlineLevel="1" x14ac:dyDescent="0.25">
      <c r="A669" s="12" t="s">
        <v>225</v>
      </c>
      <c r="B669" s="7">
        <f>+B664</f>
        <v>0</v>
      </c>
      <c r="C669" s="7">
        <f>IF(C666&gt;0, 0,+B669+C665-C666)</f>
        <v>0</v>
      </c>
      <c r="D669" s="7">
        <f t="shared" ref="D669:E669" si="355">IF(D666&gt;0, 0,+C669+D665-D666)</f>
        <v>0</v>
      </c>
      <c r="E669" s="7">
        <f t="shared" si="355"/>
        <v>0</v>
      </c>
    </row>
    <row r="670" spans="1:5" hidden="1" outlineLevel="1" x14ac:dyDescent="0.25">
      <c r="A670" s="12" t="s">
        <v>135</v>
      </c>
      <c r="B670" s="7"/>
      <c r="C670" s="7">
        <f>IF(C664&gt;0,IF($B$22*C664&gt;B673,B673,$B$22*C664),0)</f>
        <v>0</v>
      </c>
      <c r="D670" s="7">
        <f>IF(D664&gt;0,IF($B$22*D664&gt;C673,C673,$B$22*D664),0)</f>
        <v>0</v>
      </c>
      <c r="E670" s="7">
        <f>IF(E664&gt;0,IF($B$22*E664&gt;D673,D673,$B$22*E664),0)</f>
        <v>0</v>
      </c>
    </row>
    <row r="671" spans="1:5" hidden="1" outlineLevel="1" x14ac:dyDescent="0.25">
      <c r="A671" s="12" t="s">
        <v>15</v>
      </c>
      <c r="B671" s="7"/>
      <c r="C671" s="7">
        <f>IF(C669&gt;0,+B671+C670,0)</f>
        <v>0</v>
      </c>
      <c r="D671" s="7">
        <f>IF(D669&gt;0,+C671+D670,0)</f>
        <v>0</v>
      </c>
      <c r="E671" s="7">
        <f>IF(E669&gt;0,+D671+E670,0)</f>
        <v>0</v>
      </c>
    </row>
    <row r="672" spans="1:5" hidden="1" outlineLevel="1" x14ac:dyDescent="0.25">
      <c r="A672" s="12" t="s">
        <v>279</v>
      </c>
      <c r="B672" s="7">
        <f>IF(B666&gt;0,B666-B670,0)</f>
        <v>0</v>
      </c>
      <c r="C672" s="7">
        <f>IF(C666&gt;0,C666-C670,0)</f>
        <v>0</v>
      </c>
      <c r="D672" s="7">
        <f t="shared" ref="D672:E672" si="356">IF(D666&gt;0,D666-D670,0)</f>
        <v>0</v>
      </c>
      <c r="E672" s="7">
        <f t="shared" si="356"/>
        <v>0</v>
      </c>
    </row>
    <row r="673" spans="1:5" hidden="1" outlineLevel="1" x14ac:dyDescent="0.25">
      <c r="A673" s="12" t="s">
        <v>16</v>
      </c>
      <c r="B673" s="7">
        <f>+B664-B671</f>
        <v>0</v>
      </c>
      <c r="C673" s="7">
        <f>IF(C666&gt;0,0,+C669-C671)</f>
        <v>0</v>
      </c>
      <c r="D673" s="7">
        <f>IF(D666&gt;0,0,+D669-D671)</f>
        <v>0</v>
      </c>
      <c r="E673" s="7">
        <f>IF(E666&gt;0,0,+E669-E671)</f>
        <v>0</v>
      </c>
    </row>
    <row r="674" spans="1:5" hidden="1" outlineLevel="1" x14ac:dyDescent="0.25">
      <c r="B674" s="3"/>
      <c r="C674" s="3"/>
      <c r="D674" s="3"/>
      <c r="E674" s="3"/>
    </row>
    <row r="675" spans="1:5" ht="18.75" hidden="1" outlineLevel="1" x14ac:dyDescent="0.3">
      <c r="A675" s="60" t="s">
        <v>270</v>
      </c>
    </row>
    <row r="676" spans="1:5" ht="18.75" collapsed="1" x14ac:dyDescent="0.3">
      <c r="A676" s="15" t="s">
        <v>2</v>
      </c>
      <c r="B676" s="13">
        <v>0</v>
      </c>
      <c r="C676" s="13">
        <v>1</v>
      </c>
      <c r="D676" s="13">
        <v>2</v>
      </c>
      <c r="E676" s="13">
        <v>3</v>
      </c>
    </row>
    <row r="677" spans="1:5" x14ac:dyDescent="0.25">
      <c r="A677" s="12" t="s">
        <v>223</v>
      </c>
      <c r="B677" s="86"/>
      <c r="C677" s="7">
        <f>+B682</f>
        <v>0</v>
      </c>
      <c r="D677" s="7">
        <f t="shared" ref="D677" si="357">+C682</f>
        <v>0</v>
      </c>
      <c r="E677" s="7">
        <f t="shared" ref="E677" si="358">+D682</f>
        <v>0</v>
      </c>
    </row>
    <row r="678" spans="1:5" hidden="1" outlineLevel="1" x14ac:dyDescent="0.25">
      <c r="A678" s="12" t="s">
        <v>224</v>
      </c>
      <c r="B678" s="86"/>
      <c r="C678" s="85"/>
      <c r="D678" s="85"/>
      <c r="E678" s="85"/>
    </row>
    <row r="679" spans="1:5" hidden="1" outlineLevel="1" x14ac:dyDescent="0.25">
      <c r="A679" s="12" t="s">
        <v>220</v>
      </c>
      <c r="B679" s="7"/>
      <c r="C679" s="85"/>
      <c r="D679" s="85"/>
      <c r="E679" s="85"/>
    </row>
    <row r="680" spans="1:5" hidden="1" outlineLevel="1" x14ac:dyDescent="0.25">
      <c r="A680" s="12" t="s">
        <v>221</v>
      </c>
      <c r="B680" s="7"/>
      <c r="C680" s="85"/>
      <c r="D680" s="85"/>
      <c r="E680" s="85"/>
    </row>
    <row r="681" spans="1:5" hidden="1" outlineLevel="1" x14ac:dyDescent="0.25">
      <c r="A681" s="12" t="s">
        <v>222</v>
      </c>
      <c r="B681" s="7"/>
      <c r="C681" s="7">
        <f>IF(C679&gt;0,+C680-C679+C683,0)</f>
        <v>0</v>
      </c>
      <c r="D681" s="7">
        <f t="shared" ref="D681" si="359">IF(D679&gt;0,+D680-D679+D683,0)</f>
        <v>0</v>
      </c>
      <c r="E681" s="7">
        <f t="shared" ref="E681" si="360">IF(E679&gt;0,+E680-E679+E683,0)</f>
        <v>0</v>
      </c>
    </row>
    <row r="682" spans="1:5" hidden="1" outlineLevel="1" x14ac:dyDescent="0.25">
      <c r="A682" s="12" t="s">
        <v>225</v>
      </c>
      <c r="B682" s="7">
        <f>+B677</f>
        <v>0</v>
      </c>
      <c r="C682" s="7">
        <f>IF(C679&gt;0, 0,+B682+C678-C679)</f>
        <v>0</v>
      </c>
      <c r="D682" s="7">
        <f t="shared" ref="D682:E682" si="361">IF(D679&gt;0, 0,+C682+D678-D679)</f>
        <v>0</v>
      </c>
      <c r="E682" s="7">
        <f t="shared" si="361"/>
        <v>0</v>
      </c>
    </row>
    <row r="683" spans="1:5" hidden="1" outlineLevel="1" x14ac:dyDescent="0.25">
      <c r="A683" s="12" t="s">
        <v>135</v>
      </c>
      <c r="B683" s="7"/>
      <c r="C683" s="7">
        <f>IF(C677&gt;0,IF($B$22*C677&gt;B686,B686,$B$22*C677),0)</f>
        <v>0</v>
      </c>
      <c r="D683" s="7">
        <f>IF(D677&gt;0,IF($B$22*D677&gt;C686,C686,$B$22*D677),0)</f>
        <v>0</v>
      </c>
      <c r="E683" s="7">
        <f>IF(E677&gt;0,IF($B$22*E677&gt;D686,D686,$B$22*E677),0)</f>
        <v>0</v>
      </c>
    </row>
    <row r="684" spans="1:5" hidden="1" outlineLevel="1" x14ac:dyDescent="0.25">
      <c r="A684" s="12" t="s">
        <v>15</v>
      </c>
      <c r="B684" s="7"/>
      <c r="C684" s="7">
        <f>IF(C682&gt;0,+B684+C683,0)</f>
        <v>0</v>
      </c>
      <c r="D684" s="7">
        <f>IF(D682&gt;0,+C684+D683,0)</f>
        <v>0</v>
      </c>
      <c r="E684" s="7">
        <f>IF(E682&gt;0,+D684+E683,0)</f>
        <v>0</v>
      </c>
    </row>
    <row r="685" spans="1:5" hidden="1" outlineLevel="1" x14ac:dyDescent="0.25">
      <c r="A685" s="12" t="s">
        <v>279</v>
      </c>
      <c r="B685" s="7">
        <f>IF(B679&gt;0,B679-B683,0)</f>
        <v>0</v>
      </c>
      <c r="C685" s="7">
        <f>IF(C679&gt;0,C679-C683,0)</f>
        <v>0</v>
      </c>
      <c r="D685" s="7">
        <f t="shared" ref="D685:E685" si="362">IF(D679&gt;0,D679-D683,0)</f>
        <v>0</v>
      </c>
      <c r="E685" s="7">
        <f t="shared" si="362"/>
        <v>0</v>
      </c>
    </row>
    <row r="686" spans="1:5" hidden="1" outlineLevel="1" x14ac:dyDescent="0.25">
      <c r="A686" s="12" t="s">
        <v>16</v>
      </c>
      <c r="B686" s="7">
        <f>+B677-B684</f>
        <v>0</v>
      </c>
      <c r="C686" s="7">
        <f>IF(C679&gt;0,0,+C682-C684)</f>
        <v>0</v>
      </c>
      <c r="D686" s="7">
        <f>IF(D679&gt;0,0,+D682-D684)</f>
        <v>0</v>
      </c>
      <c r="E686" s="7">
        <f>IF(E679&gt;0,0,+E682-E684)</f>
        <v>0</v>
      </c>
    </row>
    <row r="687" spans="1:5" hidden="1" outlineLevel="1" x14ac:dyDescent="0.25">
      <c r="B687" s="3"/>
      <c r="C687" s="3"/>
      <c r="D687" s="3"/>
      <c r="E687" s="3"/>
    </row>
    <row r="688" spans="1:5" hidden="1" outlineLevel="1" x14ac:dyDescent="0.25">
      <c r="B688" s="3"/>
      <c r="C688" s="3"/>
      <c r="D688" s="3"/>
      <c r="E688" s="3"/>
    </row>
    <row r="689" spans="1:7" collapsed="1" x14ac:dyDescent="0.25">
      <c r="B689" s="3"/>
      <c r="C689" s="3"/>
      <c r="D689" s="3"/>
      <c r="E689" s="3"/>
    </row>
    <row r="690" spans="1:7" x14ac:dyDescent="0.25">
      <c r="A690" s="93" t="s">
        <v>311</v>
      </c>
      <c r="B690" s="3"/>
      <c r="C690" s="3"/>
      <c r="D690" s="3"/>
      <c r="E690" s="3"/>
    </row>
    <row r="691" spans="1:7" x14ac:dyDescent="0.25">
      <c r="A691" s="94" t="s">
        <v>313</v>
      </c>
      <c r="B691" s="3"/>
      <c r="C691" s="3"/>
      <c r="D691" s="3"/>
      <c r="E691" s="3"/>
    </row>
    <row r="692" spans="1:7" x14ac:dyDescent="0.25">
      <c r="A692" s="94" t="s">
        <v>346</v>
      </c>
      <c r="B692" s="3"/>
      <c r="C692" s="3"/>
      <c r="D692" s="3"/>
      <c r="E692" s="3"/>
    </row>
    <row r="693" spans="1:7" x14ac:dyDescent="0.25">
      <c r="B693" s="3"/>
      <c r="C693" s="3"/>
      <c r="D693" s="3"/>
      <c r="E693" s="3"/>
    </row>
    <row r="694" spans="1:7" ht="15.75" x14ac:dyDescent="0.3">
      <c r="A694" s="100" t="s">
        <v>314</v>
      </c>
    </row>
    <row r="699" spans="1:7" ht="18.75" x14ac:dyDescent="0.3">
      <c r="A699" s="1"/>
      <c r="F699" s="18"/>
      <c r="G699" s="18"/>
    </row>
    <row r="700" spans="1:7" x14ac:dyDescent="0.25">
      <c r="F700" s="18"/>
      <c r="G700" s="18"/>
    </row>
    <row r="701" spans="1:7" x14ac:dyDescent="0.25">
      <c r="F701" s="18"/>
      <c r="G701" s="18"/>
    </row>
    <row r="702" spans="1:7" x14ac:dyDescent="0.25">
      <c r="F702" s="18"/>
      <c r="G702" s="18"/>
    </row>
    <row r="703" spans="1:7" x14ac:dyDescent="0.25">
      <c r="F703" s="18"/>
      <c r="G703" s="18"/>
    </row>
    <row r="704" spans="1:7" x14ac:dyDescent="0.25">
      <c r="F704" s="18"/>
      <c r="G704" s="18"/>
    </row>
    <row r="725" spans="1:3" x14ac:dyDescent="0.25">
      <c r="A725" s="20"/>
      <c r="C725" s="29"/>
    </row>
    <row r="742" spans="3:5" x14ac:dyDescent="0.25">
      <c r="C742" s="42"/>
      <c r="D742" s="42"/>
      <c r="E742" s="42"/>
    </row>
  </sheetData>
  <pageMargins left="0.70866141732283472" right="0.26" top="0.59" bottom="0.74803149606299213" header="0.31496062992125984" footer="0.31496062992125984"/>
  <pageSetup paperSize="9" fitToWidth="3" fitToHeight="3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0"/>
  <sheetViews>
    <sheetView workbookViewId="0">
      <selection activeCell="C7" sqref="C7"/>
    </sheetView>
  </sheetViews>
  <sheetFormatPr baseColWidth="10" defaultRowHeight="15" outlineLevelRow="2" x14ac:dyDescent="0.25"/>
  <cols>
    <col min="1" max="1" width="53.42578125" bestFit="1" customWidth="1"/>
    <col min="2" max="2" width="31" customWidth="1"/>
    <col min="3" max="3" width="18.85546875" customWidth="1"/>
    <col min="4" max="5" width="24.85546875" bestFit="1" customWidth="1"/>
    <col min="6" max="6" width="13" bestFit="1" customWidth="1"/>
    <col min="7" max="7" width="15.42578125" bestFit="1" customWidth="1"/>
  </cols>
  <sheetData>
    <row r="1" spans="1:5" ht="18.75" x14ac:dyDescent="0.3">
      <c r="A1" s="2" t="s">
        <v>14</v>
      </c>
    </row>
    <row r="4" spans="1:5" ht="18.75" x14ac:dyDescent="0.3">
      <c r="A4" s="1" t="s">
        <v>22</v>
      </c>
    </row>
    <row r="5" spans="1:5" ht="18.75" x14ac:dyDescent="0.3">
      <c r="A5" s="1"/>
    </row>
    <row r="6" spans="1:5" ht="75" x14ac:dyDescent="0.3">
      <c r="A6" s="15" t="s">
        <v>136</v>
      </c>
      <c r="B6" s="44" t="s">
        <v>345</v>
      </c>
      <c r="C6" s="57" t="s">
        <v>354</v>
      </c>
      <c r="D6" s="55"/>
      <c r="E6" s="55"/>
    </row>
    <row r="7" spans="1:5" x14ac:dyDescent="0.25">
      <c r="A7" s="53" t="s">
        <v>137</v>
      </c>
      <c r="B7" s="53"/>
      <c r="C7" s="53"/>
      <c r="D7" s="56"/>
      <c r="E7" s="56"/>
    </row>
    <row r="8" spans="1:5" x14ac:dyDescent="0.25">
      <c r="A8" s="53" t="s">
        <v>138</v>
      </c>
      <c r="B8" s="53"/>
      <c r="C8" s="53"/>
      <c r="D8" s="56"/>
      <c r="E8" s="56"/>
    </row>
    <row r="9" spans="1:5" x14ac:dyDescent="0.25">
      <c r="A9" s="53" t="s">
        <v>139</v>
      </c>
      <c r="B9" s="53"/>
      <c r="C9" s="53"/>
      <c r="D9" s="56"/>
      <c r="E9" s="56"/>
    </row>
    <row r="10" spans="1:5" x14ac:dyDescent="0.25">
      <c r="A10" s="53" t="s">
        <v>140</v>
      </c>
      <c r="B10" s="53"/>
      <c r="C10" s="53"/>
      <c r="D10" s="56"/>
      <c r="E10" s="56"/>
    </row>
    <row r="11" spans="1:5" x14ac:dyDescent="0.25">
      <c r="A11" s="53" t="s">
        <v>141</v>
      </c>
      <c r="B11" s="53"/>
      <c r="C11" s="53"/>
      <c r="D11" s="56"/>
      <c r="E11" s="56"/>
    </row>
    <row r="12" spans="1:5" x14ac:dyDescent="0.25">
      <c r="A12" s="53" t="s">
        <v>142</v>
      </c>
      <c r="B12" s="53"/>
      <c r="C12" s="53"/>
      <c r="D12" s="56"/>
      <c r="E12" s="56"/>
    </row>
    <row r="13" spans="1:5" x14ac:dyDescent="0.25">
      <c r="A13" s="53" t="s">
        <v>143</v>
      </c>
      <c r="B13" s="53"/>
      <c r="C13" s="53"/>
      <c r="D13" s="56"/>
      <c r="E13" s="56"/>
    </row>
    <row r="14" spans="1:5" x14ac:dyDescent="0.25">
      <c r="A14" s="53" t="s">
        <v>144</v>
      </c>
      <c r="B14" s="53"/>
      <c r="C14" s="53"/>
      <c r="D14" s="56"/>
      <c r="E14" s="56"/>
    </row>
    <row r="15" spans="1:5" x14ac:dyDescent="0.25">
      <c r="A15" s="53" t="s">
        <v>145</v>
      </c>
      <c r="B15" s="53"/>
      <c r="C15" s="53"/>
      <c r="D15" s="56"/>
      <c r="E15" s="56"/>
    </row>
    <row r="16" spans="1:5" x14ac:dyDescent="0.25">
      <c r="A16" s="53" t="s">
        <v>146</v>
      </c>
      <c r="B16" s="53"/>
      <c r="C16" s="53"/>
      <c r="D16" s="56"/>
      <c r="E16" s="56"/>
    </row>
    <row r="19" spans="1:5" ht="18.75" x14ac:dyDescent="0.3">
      <c r="A19" s="48" t="str">
        <f>+A7</f>
        <v>Producto o servicio 1</v>
      </c>
    </row>
    <row r="20" spans="1:5" ht="18.75" hidden="1" customHeight="1" outlineLevel="1" x14ac:dyDescent="0.3">
      <c r="A20" s="15" t="s">
        <v>2</v>
      </c>
      <c r="B20" s="15">
        <v>0</v>
      </c>
      <c r="C20" s="15">
        <v>1</v>
      </c>
      <c r="D20" s="15">
        <v>2</v>
      </c>
      <c r="E20" s="15">
        <v>3</v>
      </c>
    </row>
    <row r="21" spans="1:5" ht="15" hidden="1" customHeight="1" outlineLevel="1" x14ac:dyDescent="0.25">
      <c r="A21" s="21" t="s">
        <v>147</v>
      </c>
      <c r="B21" s="58"/>
      <c r="C21" s="54"/>
      <c r="D21" s="54"/>
      <c r="E21" s="54"/>
    </row>
    <row r="22" spans="1:5" ht="15" hidden="1" customHeight="1" outlineLevel="1" x14ac:dyDescent="0.25">
      <c r="A22" s="21" t="s">
        <v>148</v>
      </c>
      <c r="B22" s="16"/>
      <c r="C22" s="46">
        <f>+C21/12</f>
        <v>0</v>
      </c>
      <c r="D22" s="17">
        <f>+D21/12</f>
        <v>0</v>
      </c>
      <c r="E22" s="17">
        <f>+E21/12</f>
        <v>0</v>
      </c>
    </row>
    <row r="23" spans="1:5" ht="15" hidden="1" customHeight="1" outlineLevel="1" x14ac:dyDescent="0.25">
      <c r="A23" s="21" t="s">
        <v>151</v>
      </c>
      <c r="B23" s="58"/>
      <c r="C23" s="50"/>
      <c r="D23" s="50"/>
      <c r="E23" s="50">
        <f>+D23</f>
        <v>0</v>
      </c>
    </row>
    <row r="24" spans="1:5" ht="15" hidden="1" customHeight="1" outlineLevel="1" x14ac:dyDescent="0.25">
      <c r="A24" s="21" t="s">
        <v>150</v>
      </c>
      <c r="B24" s="16">
        <f>+IF(ISERROR(B28/C7),0,B28/C7)</f>
        <v>0</v>
      </c>
      <c r="C24" s="16">
        <f>+C22*C23</f>
        <v>0</v>
      </c>
      <c r="D24" s="16">
        <f>+D22*D23</f>
        <v>0</v>
      </c>
      <c r="E24" s="16">
        <f>+E22*E23</f>
        <v>0</v>
      </c>
    </row>
    <row r="25" spans="1:5" ht="15" hidden="1" customHeight="1" outlineLevel="1" x14ac:dyDescent="0.25">
      <c r="A25" s="12" t="s">
        <v>149</v>
      </c>
      <c r="B25" s="16">
        <f>+B24</f>
        <v>0</v>
      </c>
      <c r="C25" s="16">
        <f>+C21+C24-B24</f>
        <v>0</v>
      </c>
      <c r="D25" s="16">
        <f>+D21+D24-C24</f>
        <v>0</v>
      </c>
      <c r="E25" s="16">
        <f>+E21+E24-D24</f>
        <v>0</v>
      </c>
    </row>
    <row r="26" spans="1:5" ht="18.75" hidden="1" customHeight="1" outlineLevel="1" x14ac:dyDescent="0.3">
      <c r="A26" s="15"/>
      <c r="B26" s="15"/>
      <c r="C26" s="15"/>
      <c r="D26" s="15"/>
      <c r="E26" s="15"/>
    </row>
    <row r="27" spans="1:5" ht="15" hidden="1" customHeight="1" outlineLevel="1" x14ac:dyDescent="0.25">
      <c r="A27" s="12" t="s">
        <v>19</v>
      </c>
      <c r="B27" s="16" t="s">
        <v>18</v>
      </c>
      <c r="C27" s="16">
        <f>+C21*$B$7</f>
        <v>0</v>
      </c>
      <c r="D27" s="16">
        <f t="shared" ref="D27:E27" si="0">+D21*$B$7</f>
        <v>0</v>
      </c>
      <c r="E27" s="16">
        <f t="shared" si="0"/>
        <v>0</v>
      </c>
    </row>
    <row r="28" spans="1:5" ht="15" hidden="1" customHeight="1" outlineLevel="1" x14ac:dyDescent="0.25">
      <c r="A28" s="12" t="s">
        <v>21</v>
      </c>
      <c r="B28" s="54">
        <f>+'PLAN INV Y FIN INICIAL'!B27</f>
        <v>0</v>
      </c>
      <c r="C28" s="16">
        <f>+C24*$C$7</f>
        <v>0</v>
      </c>
      <c r="D28" s="16">
        <f t="shared" ref="D28:E28" si="1">+D24*$C$7</f>
        <v>0</v>
      </c>
      <c r="E28" s="16">
        <f t="shared" si="1"/>
        <v>0</v>
      </c>
    </row>
    <row r="29" spans="1:5" ht="15" hidden="1" customHeight="1" outlineLevel="1" x14ac:dyDescent="0.25">
      <c r="A29" s="12" t="s">
        <v>20</v>
      </c>
      <c r="B29" s="16">
        <f>+B28</f>
        <v>0</v>
      </c>
      <c r="C29" s="16">
        <f>+C25*$C$7</f>
        <v>0</v>
      </c>
      <c r="D29" s="16">
        <f>+D25*$C$7</f>
        <v>0</v>
      </c>
      <c r="E29" s="16">
        <f>+E25*$C$7</f>
        <v>0</v>
      </c>
    </row>
    <row r="30" spans="1:5" ht="15" hidden="1" customHeight="1" outlineLevel="1" x14ac:dyDescent="0.25">
      <c r="A30" s="21" t="s">
        <v>55</v>
      </c>
      <c r="B30" s="16"/>
      <c r="C30" s="16">
        <f>+B28+C29-C28</f>
        <v>0</v>
      </c>
      <c r="D30" s="16">
        <f>+C28+D29-D28</f>
        <v>0</v>
      </c>
      <c r="E30" s="16">
        <f>+D28+E29-E28</f>
        <v>0</v>
      </c>
    </row>
    <row r="31" spans="1:5" collapsed="1" x14ac:dyDescent="0.25"/>
    <row r="32" spans="1:5" ht="17.25" customHeight="1" x14ac:dyDescent="0.3">
      <c r="A32" s="48" t="str">
        <f>+A8</f>
        <v>Producto o servicio 2</v>
      </c>
    </row>
    <row r="33" spans="1:5" ht="18.75" hidden="1" outlineLevel="1" x14ac:dyDescent="0.3">
      <c r="A33" s="15" t="s">
        <v>2</v>
      </c>
      <c r="B33" s="15">
        <v>0</v>
      </c>
      <c r="C33" s="15">
        <v>1</v>
      </c>
      <c r="D33" s="15">
        <v>2</v>
      </c>
      <c r="E33" s="15">
        <v>3</v>
      </c>
    </row>
    <row r="34" spans="1:5" hidden="1" outlineLevel="1" x14ac:dyDescent="0.25">
      <c r="A34" s="21" t="s">
        <v>147</v>
      </c>
      <c r="B34" s="58"/>
      <c r="C34" s="54"/>
      <c r="D34" s="54"/>
      <c r="E34" s="54"/>
    </row>
    <row r="35" spans="1:5" hidden="1" outlineLevel="1" x14ac:dyDescent="0.25">
      <c r="A35" s="21" t="s">
        <v>148</v>
      </c>
      <c r="B35" s="16"/>
      <c r="C35" s="17">
        <f>+C34/12</f>
        <v>0</v>
      </c>
      <c r="D35" s="17">
        <f>+D34/12</f>
        <v>0</v>
      </c>
      <c r="E35" s="17">
        <f>+E34/12</f>
        <v>0</v>
      </c>
    </row>
    <row r="36" spans="1:5" hidden="1" outlineLevel="1" x14ac:dyDescent="0.25">
      <c r="A36" s="21" t="s">
        <v>151</v>
      </c>
      <c r="B36" s="54"/>
      <c r="C36" s="50"/>
      <c r="D36" s="50"/>
      <c r="E36" s="50"/>
    </row>
    <row r="37" spans="1:5" hidden="1" outlineLevel="1" x14ac:dyDescent="0.25">
      <c r="A37" s="21" t="s">
        <v>150</v>
      </c>
      <c r="B37" s="16">
        <f>+B41/C20</f>
        <v>0</v>
      </c>
      <c r="C37" s="16">
        <f>+C35*C36</f>
        <v>0</v>
      </c>
      <c r="D37" s="16">
        <f>+D35*D36</f>
        <v>0</v>
      </c>
      <c r="E37" s="16">
        <f>+E35*E36</f>
        <v>0</v>
      </c>
    </row>
    <row r="38" spans="1:5" hidden="1" outlineLevel="1" x14ac:dyDescent="0.25">
      <c r="A38" s="12" t="s">
        <v>149</v>
      </c>
      <c r="B38" s="16">
        <f>+B37</f>
        <v>0</v>
      </c>
      <c r="C38" s="16">
        <f>+C34+C37-B37</f>
        <v>0</v>
      </c>
      <c r="D38" s="16">
        <f>+D34+D37-C37</f>
        <v>0</v>
      </c>
      <c r="E38" s="16">
        <f>+E34+E37-D37</f>
        <v>0</v>
      </c>
    </row>
    <row r="39" spans="1:5" ht="18.75" hidden="1" outlineLevel="1" x14ac:dyDescent="0.3">
      <c r="A39" s="15"/>
      <c r="B39" s="15"/>
      <c r="C39" s="15"/>
      <c r="D39" s="15"/>
      <c r="E39" s="15"/>
    </row>
    <row r="40" spans="1:5" hidden="1" outlineLevel="1" x14ac:dyDescent="0.25">
      <c r="A40" s="12" t="s">
        <v>19</v>
      </c>
      <c r="B40" s="16" t="s">
        <v>18</v>
      </c>
      <c r="C40" s="16">
        <f>+C34*$B$8</f>
        <v>0</v>
      </c>
      <c r="D40" s="16">
        <f t="shared" ref="D40:E40" si="2">+D34*$B$8</f>
        <v>0</v>
      </c>
      <c r="E40" s="16">
        <f t="shared" si="2"/>
        <v>0</v>
      </c>
    </row>
    <row r="41" spans="1:5" hidden="1" outlineLevel="1" x14ac:dyDescent="0.25">
      <c r="A41" s="12" t="s">
        <v>21</v>
      </c>
      <c r="B41" s="54"/>
      <c r="C41" s="16">
        <f>+C37*$C$8</f>
        <v>0</v>
      </c>
      <c r="D41" s="16">
        <f t="shared" ref="D41:E41" si="3">+D37*$C$8</f>
        <v>0</v>
      </c>
      <c r="E41" s="16">
        <f t="shared" si="3"/>
        <v>0</v>
      </c>
    </row>
    <row r="42" spans="1:5" hidden="1" outlineLevel="1" x14ac:dyDescent="0.25">
      <c r="A42" s="12" t="s">
        <v>20</v>
      </c>
      <c r="B42" s="16">
        <f>+B41</f>
        <v>0</v>
      </c>
      <c r="C42" s="16">
        <f>+C38*$C$8</f>
        <v>0</v>
      </c>
      <c r="D42" s="16">
        <f t="shared" ref="D42:E42" si="4">+D38*$C$8</f>
        <v>0</v>
      </c>
      <c r="E42" s="16">
        <f t="shared" si="4"/>
        <v>0</v>
      </c>
    </row>
    <row r="43" spans="1:5" hidden="1" outlineLevel="1" x14ac:dyDescent="0.25">
      <c r="A43" s="21" t="s">
        <v>55</v>
      </c>
      <c r="B43" s="16"/>
      <c r="C43" s="16">
        <f>+B41+C42-C41</f>
        <v>0</v>
      </c>
      <c r="D43" s="16">
        <f>+C41+D42-D41</f>
        <v>0</v>
      </c>
      <c r="E43" s="16">
        <f>+D41+E42-E41</f>
        <v>0</v>
      </c>
    </row>
    <row r="44" spans="1:5" collapsed="1" x14ac:dyDescent="0.25"/>
    <row r="45" spans="1:5" ht="18.75" x14ac:dyDescent="0.3">
      <c r="A45" s="48" t="str">
        <f>+A9</f>
        <v>Producto o servicio 3</v>
      </c>
    </row>
    <row r="46" spans="1:5" ht="18.75" hidden="1" outlineLevel="2" x14ac:dyDescent="0.3">
      <c r="A46" s="15" t="s">
        <v>2</v>
      </c>
      <c r="B46" s="15">
        <v>0</v>
      </c>
      <c r="C46" s="15">
        <v>1</v>
      </c>
      <c r="D46" s="15">
        <v>2</v>
      </c>
      <c r="E46" s="15">
        <v>3</v>
      </c>
    </row>
    <row r="47" spans="1:5" hidden="1" outlineLevel="2" x14ac:dyDescent="0.25">
      <c r="A47" s="21" t="s">
        <v>147</v>
      </c>
      <c r="B47" s="58"/>
      <c r="C47" s="54"/>
      <c r="D47" s="54"/>
      <c r="E47" s="54"/>
    </row>
    <row r="48" spans="1:5" hidden="1" outlineLevel="2" x14ac:dyDescent="0.25">
      <c r="A48" s="21" t="s">
        <v>148</v>
      </c>
      <c r="B48" s="16"/>
      <c r="C48" s="17">
        <f>+C47/12</f>
        <v>0</v>
      </c>
      <c r="D48" s="17">
        <f>+D47/12</f>
        <v>0</v>
      </c>
      <c r="E48" s="17">
        <f>+E47/12</f>
        <v>0</v>
      </c>
    </row>
    <row r="49" spans="1:5" hidden="1" outlineLevel="2" x14ac:dyDescent="0.25">
      <c r="A49" s="21" t="s">
        <v>151</v>
      </c>
      <c r="B49" s="54"/>
      <c r="C49" s="50"/>
      <c r="D49" s="50">
        <f>+C49</f>
        <v>0</v>
      </c>
      <c r="E49" s="50">
        <f>+D49</f>
        <v>0</v>
      </c>
    </row>
    <row r="50" spans="1:5" hidden="1" outlineLevel="2" x14ac:dyDescent="0.25">
      <c r="A50" s="21" t="s">
        <v>150</v>
      </c>
      <c r="B50" s="16">
        <f>+B54/C33</f>
        <v>0</v>
      </c>
      <c r="C50" s="16">
        <f>+C48*C49</f>
        <v>0</v>
      </c>
      <c r="D50" s="16">
        <f>+D48*D49</f>
        <v>0</v>
      </c>
      <c r="E50" s="16">
        <f>+E48*E49</f>
        <v>0</v>
      </c>
    </row>
    <row r="51" spans="1:5" hidden="1" outlineLevel="2" x14ac:dyDescent="0.25">
      <c r="A51" s="12" t="s">
        <v>149</v>
      </c>
      <c r="B51" s="16">
        <f>+B50</f>
        <v>0</v>
      </c>
      <c r="C51" s="16">
        <f>+C47+C50-B50</f>
        <v>0</v>
      </c>
      <c r="D51" s="16">
        <f>+D47+D50-C50</f>
        <v>0</v>
      </c>
      <c r="E51" s="16">
        <f>+E47+E50-D50</f>
        <v>0</v>
      </c>
    </row>
    <row r="52" spans="1:5" ht="18.75" hidden="1" outlineLevel="2" x14ac:dyDescent="0.3">
      <c r="A52" s="15"/>
      <c r="B52" s="15"/>
      <c r="C52" s="15"/>
      <c r="D52" s="15"/>
      <c r="E52" s="15"/>
    </row>
    <row r="53" spans="1:5" hidden="1" outlineLevel="2" x14ac:dyDescent="0.25">
      <c r="A53" s="12" t="s">
        <v>19</v>
      </c>
      <c r="B53" s="16" t="s">
        <v>18</v>
      </c>
      <c r="C53" s="16">
        <f>+C47*$B$9</f>
        <v>0</v>
      </c>
      <c r="D53" s="16">
        <f t="shared" ref="D53:E53" si="5">+D47*$B$9</f>
        <v>0</v>
      </c>
      <c r="E53" s="16">
        <f t="shared" si="5"/>
        <v>0</v>
      </c>
    </row>
    <row r="54" spans="1:5" hidden="1" outlineLevel="2" x14ac:dyDescent="0.25">
      <c r="A54" s="12" t="s">
        <v>21</v>
      </c>
      <c r="B54" s="54"/>
      <c r="C54" s="16">
        <f>+C50*$C$9</f>
        <v>0</v>
      </c>
      <c r="D54" s="16">
        <f t="shared" ref="D54:E54" si="6">+D50*$C$9</f>
        <v>0</v>
      </c>
      <c r="E54" s="16">
        <f t="shared" si="6"/>
        <v>0</v>
      </c>
    </row>
    <row r="55" spans="1:5" hidden="1" outlineLevel="2" x14ac:dyDescent="0.25">
      <c r="A55" s="12" t="s">
        <v>20</v>
      </c>
      <c r="B55" s="16">
        <f>+B54</f>
        <v>0</v>
      </c>
      <c r="C55" s="16">
        <f>+C51*$C$9</f>
        <v>0</v>
      </c>
      <c r="D55" s="16">
        <f t="shared" ref="D55:E55" si="7">+D51*$C$9</f>
        <v>0</v>
      </c>
      <c r="E55" s="16">
        <f t="shared" si="7"/>
        <v>0</v>
      </c>
    </row>
    <row r="56" spans="1:5" hidden="1" outlineLevel="2" x14ac:dyDescent="0.25">
      <c r="A56" s="21" t="s">
        <v>55</v>
      </c>
      <c r="B56" s="16"/>
      <c r="C56" s="16">
        <f>+B54+C55-C54</f>
        <v>0</v>
      </c>
      <c r="D56" s="16">
        <f>+C54+D55-D54</f>
        <v>0</v>
      </c>
      <c r="E56" s="16">
        <f>+D54+E55-E54</f>
        <v>0</v>
      </c>
    </row>
    <row r="57" spans="1:5" collapsed="1" x14ac:dyDescent="0.25"/>
    <row r="58" spans="1:5" ht="18.75" x14ac:dyDescent="0.3">
      <c r="A58" s="48" t="str">
        <f>+A10</f>
        <v>Producto o servicio 4</v>
      </c>
    </row>
    <row r="59" spans="1:5" ht="18.75" hidden="1" outlineLevel="2" x14ac:dyDescent="0.3">
      <c r="A59" s="15" t="s">
        <v>2</v>
      </c>
      <c r="B59" s="15">
        <v>0</v>
      </c>
      <c r="C59" s="15">
        <v>1</v>
      </c>
      <c r="D59" s="15">
        <v>2</v>
      </c>
      <c r="E59" s="15">
        <v>3</v>
      </c>
    </row>
    <row r="60" spans="1:5" hidden="1" outlineLevel="2" x14ac:dyDescent="0.25">
      <c r="A60" s="21" t="s">
        <v>147</v>
      </c>
      <c r="B60" s="58"/>
      <c r="C60" s="54"/>
      <c r="D60" s="54"/>
      <c r="E60" s="54"/>
    </row>
    <row r="61" spans="1:5" hidden="1" outlineLevel="2" x14ac:dyDescent="0.25">
      <c r="A61" s="21" t="s">
        <v>148</v>
      </c>
      <c r="B61" s="16"/>
      <c r="C61" s="17">
        <f>+C60/12</f>
        <v>0</v>
      </c>
      <c r="D61" s="17">
        <f>+D60/12</f>
        <v>0</v>
      </c>
      <c r="E61" s="17">
        <f>+E60/12</f>
        <v>0</v>
      </c>
    </row>
    <row r="62" spans="1:5" hidden="1" outlineLevel="2" x14ac:dyDescent="0.25">
      <c r="A62" s="21" t="s">
        <v>151</v>
      </c>
      <c r="B62" s="54"/>
      <c r="C62" s="50"/>
      <c r="D62" s="50">
        <f>+C62</f>
        <v>0</v>
      </c>
      <c r="E62" s="50">
        <f>+D62</f>
        <v>0</v>
      </c>
    </row>
    <row r="63" spans="1:5" hidden="1" outlineLevel="2" x14ac:dyDescent="0.25">
      <c r="A63" s="21" t="s">
        <v>150</v>
      </c>
      <c r="B63" s="16">
        <f>+B67/C46</f>
        <v>0</v>
      </c>
      <c r="C63" s="16">
        <f>+C61*C62</f>
        <v>0</v>
      </c>
      <c r="D63" s="16">
        <f>+D61*D62</f>
        <v>0</v>
      </c>
      <c r="E63" s="16">
        <f>+E61*E62</f>
        <v>0</v>
      </c>
    </row>
    <row r="64" spans="1:5" hidden="1" outlineLevel="2" x14ac:dyDescent="0.25">
      <c r="A64" s="12" t="s">
        <v>149</v>
      </c>
      <c r="B64" s="16">
        <f>+B63</f>
        <v>0</v>
      </c>
      <c r="C64" s="16">
        <f>+C60+C63-B63</f>
        <v>0</v>
      </c>
      <c r="D64" s="16">
        <f>+D60+D63-C63</f>
        <v>0</v>
      </c>
      <c r="E64" s="16">
        <f>+E60+E63-D63</f>
        <v>0</v>
      </c>
    </row>
    <row r="65" spans="1:5" ht="18.75" hidden="1" outlineLevel="2" x14ac:dyDescent="0.3">
      <c r="A65" s="15"/>
      <c r="B65" s="15"/>
      <c r="C65" s="15"/>
      <c r="D65" s="15"/>
      <c r="E65" s="15"/>
    </row>
    <row r="66" spans="1:5" hidden="1" outlineLevel="2" x14ac:dyDescent="0.25">
      <c r="A66" s="12" t="s">
        <v>19</v>
      </c>
      <c r="B66" s="16" t="s">
        <v>18</v>
      </c>
      <c r="C66" s="16">
        <f>+C60*$B$10</f>
        <v>0</v>
      </c>
      <c r="D66" s="16">
        <f t="shared" ref="D66:E66" si="8">+D60*$B$10</f>
        <v>0</v>
      </c>
      <c r="E66" s="16">
        <f t="shared" si="8"/>
        <v>0</v>
      </c>
    </row>
    <row r="67" spans="1:5" hidden="1" outlineLevel="2" x14ac:dyDescent="0.25">
      <c r="A67" s="12" t="s">
        <v>21</v>
      </c>
      <c r="B67" s="54"/>
      <c r="C67" s="16">
        <f>+C63*$C$10</f>
        <v>0</v>
      </c>
      <c r="D67" s="16">
        <f t="shared" ref="D67:E67" si="9">+D63*$C$10</f>
        <v>0</v>
      </c>
      <c r="E67" s="16">
        <f t="shared" si="9"/>
        <v>0</v>
      </c>
    </row>
    <row r="68" spans="1:5" hidden="1" outlineLevel="2" x14ac:dyDescent="0.25">
      <c r="A68" s="12" t="s">
        <v>20</v>
      </c>
      <c r="B68" s="16">
        <f>+B67</f>
        <v>0</v>
      </c>
      <c r="C68" s="16">
        <f>+C64*$C$10</f>
        <v>0</v>
      </c>
      <c r="D68" s="16">
        <f t="shared" ref="D68:E68" si="10">+D64*$C$10</f>
        <v>0</v>
      </c>
      <c r="E68" s="16">
        <f t="shared" si="10"/>
        <v>0</v>
      </c>
    </row>
    <row r="69" spans="1:5" hidden="1" outlineLevel="2" x14ac:dyDescent="0.25">
      <c r="A69" s="21" t="s">
        <v>55</v>
      </c>
      <c r="B69" s="16"/>
      <c r="C69" s="16">
        <f>+B67+C68-C67</f>
        <v>0</v>
      </c>
      <c r="D69" s="16">
        <f>+C67+D68-D67</f>
        <v>0</v>
      </c>
      <c r="E69" s="16">
        <f>+D67+E68-E67</f>
        <v>0</v>
      </c>
    </row>
    <row r="70" spans="1:5" collapsed="1" x14ac:dyDescent="0.25"/>
    <row r="71" spans="1:5" ht="18.75" x14ac:dyDescent="0.3">
      <c r="A71" s="48" t="str">
        <f>+A11</f>
        <v>Producto o servicio 5</v>
      </c>
    </row>
    <row r="72" spans="1:5" ht="18.75" hidden="1" outlineLevel="1" x14ac:dyDescent="0.3">
      <c r="A72" s="15" t="s">
        <v>2</v>
      </c>
      <c r="B72" s="15">
        <v>0</v>
      </c>
      <c r="C72" s="15">
        <v>1</v>
      </c>
      <c r="D72" s="15">
        <v>2</v>
      </c>
      <c r="E72" s="15">
        <v>3</v>
      </c>
    </row>
    <row r="73" spans="1:5" hidden="1" outlineLevel="1" x14ac:dyDescent="0.25">
      <c r="A73" s="21" t="s">
        <v>147</v>
      </c>
      <c r="B73" s="58"/>
      <c r="C73" s="54"/>
      <c r="D73" s="54"/>
      <c r="E73" s="54"/>
    </row>
    <row r="74" spans="1:5" hidden="1" outlineLevel="1" x14ac:dyDescent="0.25">
      <c r="A74" s="21" t="s">
        <v>148</v>
      </c>
      <c r="B74" s="16"/>
      <c r="C74" s="17">
        <f>+C73/12</f>
        <v>0</v>
      </c>
      <c r="D74" s="17">
        <f>+D73/12</f>
        <v>0</v>
      </c>
      <c r="E74" s="17">
        <f>+E73/12</f>
        <v>0</v>
      </c>
    </row>
    <row r="75" spans="1:5" hidden="1" outlineLevel="1" x14ac:dyDescent="0.25">
      <c r="A75" s="21" t="s">
        <v>151</v>
      </c>
      <c r="B75" s="54"/>
      <c r="C75" s="50"/>
      <c r="D75" s="50">
        <f>+C75</f>
        <v>0</v>
      </c>
      <c r="E75" s="50">
        <f>+D75</f>
        <v>0</v>
      </c>
    </row>
    <row r="76" spans="1:5" hidden="1" outlineLevel="1" x14ac:dyDescent="0.25">
      <c r="A76" s="21" t="s">
        <v>150</v>
      </c>
      <c r="B76" s="16">
        <f>+B80/C59</f>
        <v>0</v>
      </c>
      <c r="C76" s="16">
        <f>+C74*C75</f>
        <v>0</v>
      </c>
      <c r="D76" s="16">
        <f>+D74*D75</f>
        <v>0</v>
      </c>
      <c r="E76" s="16">
        <f>+E74*E75</f>
        <v>0</v>
      </c>
    </row>
    <row r="77" spans="1:5" hidden="1" outlineLevel="1" x14ac:dyDescent="0.25">
      <c r="A77" s="12" t="s">
        <v>149</v>
      </c>
      <c r="B77" s="16">
        <f>+B76</f>
        <v>0</v>
      </c>
      <c r="C77" s="16">
        <f>+C73+C76-B76</f>
        <v>0</v>
      </c>
      <c r="D77" s="16">
        <f>+D73+D76-C76</f>
        <v>0</v>
      </c>
      <c r="E77" s="16">
        <f>+E73+E76-D76</f>
        <v>0</v>
      </c>
    </row>
    <row r="78" spans="1:5" ht="18.75" hidden="1" outlineLevel="1" x14ac:dyDescent="0.3">
      <c r="A78" s="15"/>
      <c r="B78" s="15"/>
      <c r="C78" s="15"/>
      <c r="D78" s="15"/>
      <c r="E78" s="15"/>
    </row>
    <row r="79" spans="1:5" hidden="1" outlineLevel="1" x14ac:dyDescent="0.25">
      <c r="A79" s="12" t="s">
        <v>19</v>
      </c>
      <c r="B79" s="16" t="s">
        <v>18</v>
      </c>
      <c r="C79" s="16">
        <f>+C73*$B$11</f>
        <v>0</v>
      </c>
      <c r="D79" s="16">
        <f t="shared" ref="D79:E79" si="11">+D73*$B$11</f>
        <v>0</v>
      </c>
      <c r="E79" s="16">
        <f t="shared" si="11"/>
        <v>0</v>
      </c>
    </row>
    <row r="80" spans="1:5" hidden="1" outlineLevel="1" x14ac:dyDescent="0.25">
      <c r="A80" s="12" t="s">
        <v>21</v>
      </c>
      <c r="B80" s="54"/>
      <c r="C80" s="16">
        <f>+C76*$C$11</f>
        <v>0</v>
      </c>
      <c r="D80" s="16">
        <f t="shared" ref="D80:E80" si="12">+D76*$C$11</f>
        <v>0</v>
      </c>
      <c r="E80" s="16">
        <f t="shared" si="12"/>
        <v>0</v>
      </c>
    </row>
    <row r="81" spans="1:5" hidden="1" outlineLevel="1" x14ac:dyDescent="0.25">
      <c r="A81" s="12" t="s">
        <v>20</v>
      </c>
      <c r="B81" s="16">
        <f>+B80</f>
        <v>0</v>
      </c>
      <c r="C81" s="16">
        <f>+C77*$C$11</f>
        <v>0</v>
      </c>
      <c r="D81" s="16">
        <f t="shared" ref="D81:E81" si="13">+D77*$C$11</f>
        <v>0</v>
      </c>
      <c r="E81" s="16">
        <f t="shared" si="13"/>
        <v>0</v>
      </c>
    </row>
    <row r="82" spans="1:5" hidden="1" outlineLevel="1" x14ac:dyDescent="0.25">
      <c r="A82" s="21" t="s">
        <v>55</v>
      </c>
      <c r="B82" s="16"/>
      <c r="C82" s="16">
        <f>+B80+C81-C80</f>
        <v>0</v>
      </c>
      <c r="D82" s="16">
        <f>+C80+D81-D80</f>
        <v>0</v>
      </c>
      <c r="E82" s="16">
        <f>+D80+E81-E80</f>
        <v>0</v>
      </c>
    </row>
    <row r="83" spans="1:5" collapsed="1" x14ac:dyDescent="0.25"/>
    <row r="84" spans="1:5" ht="18.75" x14ac:dyDescent="0.3">
      <c r="A84" s="48" t="str">
        <f>+A12</f>
        <v>Producto o servicio 6</v>
      </c>
    </row>
    <row r="85" spans="1:5" ht="18.75" hidden="1" outlineLevel="1" x14ac:dyDescent="0.3">
      <c r="A85" s="15" t="s">
        <v>2</v>
      </c>
      <c r="B85" s="15">
        <v>0</v>
      </c>
      <c r="C85" s="15">
        <v>1</v>
      </c>
      <c r="D85" s="15">
        <v>2</v>
      </c>
      <c r="E85" s="15">
        <v>3</v>
      </c>
    </row>
    <row r="86" spans="1:5" hidden="1" outlineLevel="1" x14ac:dyDescent="0.25">
      <c r="A86" s="21" t="s">
        <v>147</v>
      </c>
      <c r="B86" s="58"/>
      <c r="C86" s="54"/>
      <c r="D86" s="54"/>
      <c r="E86" s="54"/>
    </row>
    <row r="87" spans="1:5" hidden="1" outlineLevel="1" x14ac:dyDescent="0.25">
      <c r="A87" s="21" t="s">
        <v>148</v>
      </c>
      <c r="B87" s="16"/>
      <c r="C87" s="17">
        <f>+C86/12</f>
        <v>0</v>
      </c>
      <c r="D87" s="17">
        <f>+D86/12</f>
        <v>0</v>
      </c>
      <c r="E87" s="17">
        <f>+E86/12</f>
        <v>0</v>
      </c>
    </row>
    <row r="88" spans="1:5" hidden="1" outlineLevel="1" x14ac:dyDescent="0.25">
      <c r="A88" s="21" t="s">
        <v>151</v>
      </c>
      <c r="B88" s="54"/>
      <c r="C88" s="50"/>
      <c r="D88" s="50">
        <f>+C88</f>
        <v>0</v>
      </c>
      <c r="E88" s="50">
        <f>+D88</f>
        <v>0</v>
      </c>
    </row>
    <row r="89" spans="1:5" hidden="1" outlineLevel="1" x14ac:dyDescent="0.25">
      <c r="A89" s="21" t="s">
        <v>150</v>
      </c>
      <c r="B89" s="16">
        <f>+B93/C72</f>
        <v>0</v>
      </c>
      <c r="C89" s="16">
        <f>+C87*C88</f>
        <v>0</v>
      </c>
      <c r="D89" s="16">
        <f>+D87*D88</f>
        <v>0</v>
      </c>
      <c r="E89" s="16">
        <f>+E87*E88</f>
        <v>0</v>
      </c>
    </row>
    <row r="90" spans="1:5" hidden="1" outlineLevel="1" x14ac:dyDescent="0.25">
      <c r="A90" s="12" t="s">
        <v>149</v>
      </c>
      <c r="B90" s="16">
        <f>+B89</f>
        <v>0</v>
      </c>
      <c r="C90" s="16">
        <f>+C86+C89-B89</f>
        <v>0</v>
      </c>
      <c r="D90" s="16">
        <f>+D86+D89-C89</f>
        <v>0</v>
      </c>
      <c r="E90" s="16">
        <f>+E86+E89-D89</f>
        <v>0</v>
      </c>
    </row>
    <row r="91" spans="1:5" ht="18.75" hidden="1" outlineLevel="1" x14ac:dyDescent="0.3">
      <c r="A91" s="15"/>
      <c r="B91" s="15"/>
      <c r="C91" s="15"/>
      <c r="D91" s="15"/>
      <c r="E91" s="15"/>
    </row>
    <row r="92" spans="1:5" hidden="1" outlineLevel="1" x14ac:dyDescent="0.25">
      <c r="A92" s="12" t="s">
        <v>19</v>
      </c>
      <c r="B92" s="16" t="s">
        <v>18</v>
      </c>
      <c r="C92" s="16">
        <f>+C86*$B$12</f>
        <v>0</v>
      </c>
      <c r="D92" s="16">
        <f t="shared" ref="D92:E92" si="14">+D86*$B$12</f>
        <v>0</v>
      </c>
      <c r="E92" s="16">
        <f t="shared" si="14"/>
        <v>0</v>
      </c>
    </row>
    <row r="93" spans="1:5" hidden="1" outlineLevel="1" x14ac:dyDescent="0.25">
      <c r="A93" s="12" t="s">
        <v>21</v>
      </c>
      <c r="B93" s="54"/>
      <c r="C93" s="16">
        <f>+C89*$C$12</f>
        <v>0</v>
      </c>
      <c r="D93" s="16">
        <f t="shared" ref="D93:E93" si="15">+D89*$C$12</f>
        <v>0</v>
      </c>
      <c r="E93" s="16">
        <f t="shared" si="15"/>
        <v>0</v>
      </c>
    </row>
    <row r="94" spans="1:5" hidden="1" outlineLevel="1" x14ac:dyDescent="0.25">
      <c r="A94" s="12" t="s">
        <v>20</v>
      </c>
      <c r="B94" s="16">
        <f>+B93</f>
        <v>0</v>
      </c>
      <c r="C94" s="16">
        <f>+C90*$C$12</f>
        <v>0</v>
      </c>
      <c r="D94" s="16">
        <f t="shared" ref="D94:E94" si="16">+D90*$C$12</f>
        <v>0</v>
      </c>
      <c r="E94" s="16">
        <f t="shared" si="16"/>
        <v>0</v>
      </c>
    </row>
    <row r="95" spans="1:5" hidden="1" outlineLevel="1" x14ac:dyDescent="0.25">
      <c r="A95" s="21" t="s">
        <v>55</v>
      </c>
      <c r="B95" s="16"/>
      <c r="C95" s="16">
        <f>+B93+C94-C93</f>
        <v>0</v>
      </c>
      <c r="D95" s="16">
        <f>+C93+D94-D93</f>
        <v>0</v>
      </c>
      <c r="E95" s="16">
        <f>+D93+E94-E93</f>
        <v>0</v>
      </c>
    </row>
    <row r="96" spans="1:5" collapsed="1" x14ac:dyDescent="0.25"/>
    <row r="97" spans="1:5" ht="18.75" x14ac:dyDescent="0.3">
      <c r="A97" s="48" t="str">
        <f>+A13</f>
        <v>Producto o servicio 7</v>
      </c>
    </row>
    <row r="98" spans="1:5" ht="18.75" hidden="1" outlineLevel="1" x14ac:dyDescent="0.3">
      <c r="A98" s="15" t="s">
        <v>2</v>
      </c>
      <c r="B98" s="15">
        <v>0</v>
      </c>
      <c r="C98" s="15">
        <v>1</v>
      </c>
      <c r="D98" s="15">
        <v>2</v>
      </c>
      <c r="E98" s="15">
        <v>3</v>
      </c>
    </row>
    <row r="99" spans="1:5" hidden="1" outlineLevel="1" x14ac:dyDescent="0.25">
      <c r="A99" s="21" t="s">
        <v>147</v>
      </c>
      <c r="B99" s="58"/>
      <c r="C99" s="54"/>
      <c r="D99" s="54"/>
      <c r="E99" s="54"/>
    </row>
    <row r="100" spans="1:5" hidden="1" outlineLevel="1" x14ac:dyDescent="0.25">
      <c r="A100" s="21" t="s">
        <v>148</v>
      </c>
      <c r="B100" s="16"/>
      <c r="C100" s="17">
        <f>+C99/12</f>
        <v>0</v>
      </c>
      <c r="D100" s="17">
        <f>+D99/12</f>
        <v>0</v>
      </c>
      <c r="E100" s="17">
        <f>+E99/12</f>
        <v>0</v>
      </c>
    </row>
    <row r="101" spans="1:5" hidden="1" outlineLevel="1" x14ac:dyDescent="0.25">
      <c r="A101" s="21" t="s">
        <v>151</v>
      </c>
      <c r="B101" s="54"/>
      <c r="C101" s="50"/>
      <c r="D101" s="50">
        <f>+C101</f>
        <v>0</v>
      </c>
      <c r="E101" s="50">
        <f>+D101</f>
        <v>0</v>
      </c>
    </row>
    <row r="102" spans="1:5" hidden="1" outlineLevel="1" x14ac:dyDescent="0.25">
      <c r="A102" s="21" t="s">
        <v>150</v>
      </c>
      <c r="B102" s="16">
        <f>+B106/C85</f>
        <v>0</v>
      </c>
      <c r="C102" s="16">
        <f>+C100*C101</f>
        <v>0</v>
      </c>
      <c r="D102" s="16">
        <f>+D100*D101</f>
        <v>0</v>
      </c>
      <c r="E102" s="16">
        <f>+E100*E101</f>
        <v>0</v>
      </c>
    </row>
    <row r="103" spans="1:5" hidden="1" outlineLevel="1" x14ac:dyDescent="0.25">
      <c r="A103" s="12" t="s">
        <v>149</v>
      </c>
      <c r="B103" s="16">
        <f>+B102</f>
        <v>0</v>
      </c>
      <c r="C103" s="16">
        <f>+C99+C102-B102</f>
        <v>0</v>
      </c>
      <c r="D103" s="16">
        <f>+D99+D102-C102</f>
        <v>0</v>
      </c>
      <c r="E103" s="16">
        <f>+E99+E102-D102</f>
        <v>0</v>
      </c>
    </row>
    <row r="104" spans="1:5" ht="18.75" hidden="1" outlineLevel="1" x14ac:dyDescent="0.3">
      <c r="A104" s="15"/>
      <c r="B104" s="15"/>
      <c r="C104" s="15"/>
      <c r="D104" s="15"/>
      <c r="E104" s="15"/>
    </row>
    <row r="105" spans="1:5" hidden="1" outlineLevel="1" x14ac:dyDescent="0.25">
      <c r="A105" s="12" t="s">
        <v>19</v>
      </c>
      <c r="B105" s="16" t="s">
        <v>18</v>
      </c>
      <c r="C105" s="16">
        <f>+C99*$B$13</f>
        <v>0</v>
      </c>
      <c r="D105" s="16">
        <f t="shared" ref="D105:E105" si="17">+D99*$B$13</f>
        <v>0</v>
      </c>
      <c r="E105" s="16">
        <f t="shared" si="17"/>
        <v>0</v>
      </c>
    </row>
    <row r="106" spans="1:5" hidden="1" outlineLevel="1" x14ac:dyDescent="0.25">
      <c r="A106" s="12" t="s">
        <v>21</v>
      </c>
      <c r="B106" s="54"/>
      <c r="C106" s="16">
        <f>+C102*$C$13</f>
        <v>0</v>
      </c>
      <c r="D106" s="16">
        <f t="shared" ref="D106:E106" si="18">+D102*$C$13</f>
        <v>0</v>
      </c>
      <c r="E106" s="16">
        <f t="shared" si="18"/>
        <v>0</v>
      </c>
    </row>
    <row r="107" spans="1:5" hidden="1" outlineLevel="1" x14ac:dyDescent="0.25">
      <c r="A107" s="12" t="s">
        <v>20</v>
      </c>
      <c r="B107" s="16">
        <f>+B106</f>
        <v>0</v>
      </c>
      <c r="C107" s="16">
        <f>+C103*$C$13</f>
        <v>0</v>
      </c>
      <c r="D107" s="16">
        <f t="shared" ref="D107:E107" si="19">+D103*$C$13</f>
        <v>0</v>
      </c>
      <c r="E107" s="16">
        <f t="shared" si="19"/>
        <v>0</v>
      </c>
    </row>
    <row r="108" spans="1:5" hidden="1" outlineLevel="1" x14ac:dyDescent="0.25">
      <c r="A108" s="21" t="s">
        <v>55</v>
      </c>
      <c r="B108" s="16"/>
      <c r="C108" s="16">
        <f>+B106+C107-C106</f>
        <v>0</v>
      </c>
      <c r="D108" s="16">
        <f>+C106+D107-D106</f>
        <v>0</v>
      </c>
      <c r="E108" s="16">
        <f>+D106+E107-E106</f>
        <v>0</v>
      </c>
    </row>
    <row r="109" spans="1:5" collapsed="1" x14ac:dyDescent="0.25"/>
    <row r="110" spans="1:5" ht="18.75" x14ac:dyDescent="0.3">
      <c r="A110" s="48" t="str">
        <f>+A14</f>
        <v>Producto o servicio 8</v>
      </c>
    </row>
    <row r="111" spans="1:5" ht="18.75" hidden="1" outlineLevel="1" x14ac:dyDescent="0.3">
      <c r="A111" s="15" t="s">
        <v>2</v>
      </c>
      <c r="B111" s="15">
        <v>0</v>
      </c>
      <c r="C111" s="15">
        <v>1</v>
      </c>
      <c r="D111" s="15">
        <v>2</v>
      </c>
      <c r="E111" s="15">
        <v>3</v>
      </c>
    </row>
    <row r="112" spans="1:5" hidden="1" outlineLevel="1" x14ac:dyDescent="0.25">
      <c r="A112" s="21" t="s">
        <v>147</v>
      </c>
      <c r="B112" s="58"/>
      <c r="C112" s="54"/>
      <c r="D112" s="54"/>
      <c r="E112" s="54"/>
    </row>
    <row r="113" spans="1:5" hidden="1" outlineLevel="1" x14ac:dyDescent="0.25">
      <c r="A113" s="21" t="s">
        <v>148</v>
      </c>
      <c r="B113" s="16"/>
      <c r="C113" s="17">
        <f>+C112/12</f>
        <v>0</v>
      </c>
      <c r="D113" s="17">
        <f>+D112/12</f>
        <v>0</v>
      </c>
      <c r="E113" s="17">
        <f>+E112/12</f>
        <v>0</v>
      </c>
    </row>
    <row r="114" spans="1:5" hidden="1" outlineLevel="1" x14ac:dyDescent="0.25">
      <c r="A114" s="21" t="s">
        <v>151</v>
      </c>
      <c r="B114" s="54"/>
      <c r="C114" s="50"/>
      <c r="D114" s="50">
        <f>+C114</f>
        <v>0</v>
      </c>
      <c r="E114" s="50">
        <f>+D114</f>
        <v>0</v>
      </c>
    </row>
    <row r="115" spans="1:5" hidden="1" outlineLevel="1" x14ac:dyDescent="0.25">
      <c r="A115" s="21" t="s">
        <v>150</v>
      </c>
      <c r="B115" s="16">
        <f>+B119/C98</f>
        <v>0</v>
      </c>
      <c r="C115" s="16">
        <f>+C113*C114</f>
        <v>0</v>
      </c>
      <c r="D115" s="16">
        <f>+D113*D114</f>
        <v>0</v>
      </c>
      <c r="E115" s="16">
        <f>+E113*E114</f>
        <v>0</v>
      </c>
    </row>
    <row r="116" spans="1:5" hidden="1" outlineLevel="1" x14ac:dyDescent="0.25">
      <c r="A116" s="12" t="s">
        <v>149</v>
      </c>
      <c r="B116" s="16">
        <f>+B115</f>
        <v>0</v>
      </c>
      <c r="C116" s="16">
        <f>+C112+C115-B115</f>
        <v>0</v>
      </c>
      <c r="D116" s="16">
        <f>+D112+D115-C115</f>
        <v>0</v>
      </c>
      <c r="E116" s="16">
        <f>+E112+E115-D115</f>
        <v>0</v>
      </c>
    </row>
    <row r="117" spans="1:5" ht="18.75" hidden="1" outlineLevel="1" x14ac:dyDescent="0.3">
      <c r="A117" s="15"/>
      <c r="B117" s="15"/>
      <c r="C117" s="15"/>
      <c r="D117" s="15"/>
      <c r="E117" s="15"/>
    </row>
    <row r="118" spans="1:5" hidden="1" outlineLevel="1" x14ac:dyDescent="0.25">
      <c r="A118" s="12" t="s">
        <v>19</v>
      </c>
      <c r="B118" s="16" t="s">
        <v>18</v>
      </c>
      <c r="C118" s="16">
        <f>+C112*$B$14</f>
        <v>0</v>
      </c>
      <c r="D118" s="16">
        <f t="shared" ref="D118:E118" si="20">+D112*$B$14</f>
        <v>0</v>
      </c>
      <c r="E118" s="16">
        <f t="shared" si="20"/>
        <v>0</v>
      </c>
    </row>
    <row r="119" spans="1:5" hidden="1" outlineLevel="1" x14ac:dyDescent="0.25">
      <c r="A119" s="12" t="s">
        <v>21</v>
      </c>
      <c r="B119" s="54"/>
      <c r="C119" s="16">
        <f>+C115*$C$14</f>
        <v>0</v>
      </c>
      <c r="D119" s="16">
        <f t="shared" ref="D119:E119" si="21">+D115*$C$14</f>
        <v>0</v>
      </c>
      <c r="E119" s="16">
        <f t="shared" si="21"/>
        <v>0</v>
      </c>
    </row>
    <row r="120" spans="1:5" hidden="1" outlineLevel="1" x14ac:dyDescent="0.25">
      <c r="A120" s="12" t="s">
        <v>20</v>
      </c>
      <c r="B120" s="16">
        <f>+B119</f>
        <v>0</v>
      </c>
      <c r="C120" s="16">
        <f>+C116*$C$14</f>
        <v>0</v>
      </c>
      <c r="D120" s="16">
        <f t="shared" ref="D120:E120" si="22">+D116*$C$14</f>
        <v>0</v>
      </c>
      <c r="E120" s="16">
        <f t="shared" si="22"/>
        <v>0</v>
      </c>
    </row>
    <row r="121" spans="1:5" hidden="1" outlineLevel="1" x14ac:dyDescent="0.25">
      <c r="A121" s="21" t="s">
        <v>55</v>
      </c>
      <c r="B121" s="16"/>
      <c r="C121" s="16">
        <f>+B119+C120-C119</f>
        <v>0</v>
      </c>
      <c r="D121" s="16">
        <f>+C119+D120-D119</f>
        <v>0</v>
      </c>
      <c r="E121" s="16">
        <f>+D119+E120-E119</f>
        <v>0</v>
      </c>
    </row>
    <row r="122" spans="1:5" collapsed="1" x14ac:dyDescent="0.25"/>
    <row r="123" spans="1:5" ht="18.75" x14ac:dyDescent="0.3">
      <c r="A123" s="48" t="str">
        <f>+A15</f>
        <v>Producto o servicio 9</v>
      </c>
    </row>
    <row r="124" spans="1:5" ht="18.75" hidden="1" outlineLevel="1" x14ac:dyDescent="0.3">
      <c r="A124" s="15" t="s">
        <v>2</v>
      </c>
      <c r="B124" s="15">
        <v>0</v>
      </c>
      <c r="C124" s="15">
        <v>1</v>
      </c>
      <c r="D124" s="15">
        <v>2</v>
      </c>
      <c r="E124" s="15">
        <v>3</v>
      </c>
    </row>
    <row r="125" spans="1:5" hidden="1" outlineLevel="1" x14ac:dyDescent="0.25">
      <c r="A125" s="21" t="s">
        <v>147</v>
      </c>
      <c r="B125" s="58"/>
      <c r="C125" s="54"/>
      <c r="D125" s="54"/>
      <c r="E125" s="54"/>
    </row>
    <row r="126" spans="1:5" hidden="1" outlineLevel="1" x14ac:dyDescent="0.25">
      <c r="A126" s="21" t="s">
        <v>148</v>
      </c>
      <c r="B126" s="16"/>
      <c r="C126" s="17">
        <f>+C125/12</f>
        <v>0</v>
      </c>
      <c r="D126" s="17">
        <f>+D125/12</f>
        <v>0</v>
      </c>
      <c r="E126" s="17">
        <f>+E125/12</f>
        <v>0</v>
      </c>
    </row>
    <row r="127" spans="1:5" hidden="1" outlineLevel="1" x14ac:dyDescent="0.25">
      <c r="A127" s="21" t="s">
        <v>151</v>
      </c>
      <c r="B127" s="54"/>
      <c r="C127" s="50"/>
      <c r="D127" s="50">
        <f>+C127</f>
        <v>0</v>
      </c>
      <c r="E127" s="50">
        <f>+D127</f>
        <v>0</v>
      </c>
    </row>
    <row r="128" spans="1:5" hidden="1" outlineLevel="1" x14ac:dyDescent="0.25">
      <c r="A128" s="21" t="s">
        <v>150</v>
      </c>
      <c r="B128" s="16">
        <f>+B132/C111</f>
        <v>0</v>
      </c>
      <c r="C128" s="16">
        <f>+C126*C127</f>
        <v>0</v>
      </c>
      <c r="D128" s="16">
        <f>+D126*D127</f>
        <v>0</v>
      </c>
      <c r="E128" s="16">
        <f>+E126*E127</f>
        <v>0</v>
      </c>
    </row>
    <row r="129" spans="1:5" hidden="1" outlineLevel="1" x14ac:dyDescent="0.25">
      <c r="A129" s="12" t="s">
        <v>149</v>
      </c>
      <c r="B129" s="16">
        <f>+B128</f>
        <v>0</v>
      </c>
      <c r="C129" s="16">
        <f>+C125+C128-B128</f>
        <v>0</v>
      </c>
      <c r="D129" s="16">
        <f>+D125+D128-C128</f>
        <v>0</v>
      </c>
      <c r="E129" s="16">
        <f>+E125+E128-D128</f>
        <v>0</v>
      </c>
    </row>
    <row r="130" spans="1:5" ht="18.75" hidden="1" outlineLevel="1" x14ac:dyDescent="0.3">
      <c r="A130" s="15"/>
      <c r="B130" s="15"/>
      <c r="C130" s="15"/>
      <c r="D130" s="15"/>
      <c r="E130" s="15"/>
    </row>
    <row r="131" spans="1:5" hidden="1" outlineLevel="1" x14ac:dyDescent="0.25">
      <c r="A131" s="12" t="s">
        <v>19</v>
      </c>
      <c r="B131" s="16" t="s">
        <v>18</v>
      </c>
      <c r="C131" s="16">
        <f>+C125*$B$15</f>
        <v>0</v>
      </c>
      <c r="D131" s="16">
        <f t="shared" ref="D131:E131" si="23">+D125*$B$15</f>
        <v>0</v>
      </c>
      <c r="E131" s="16">
        <f t="shared" si="23"/>
        <v>0</v>
      </c>
    </row>
    <row r="132" spans="1:5" hidden="1" outlineLevel="1" x14ac:dyDescent="0.25">
      <c r="A132" s="12" t="s">
        <v>21</v>
      </c>
      <c r="B132" s="54"/>
      <c r="C132" s="16">
        <f>+C128*$C$15</f>
        <v>0</v>
      </c>
      <c r="D132" s="16">
        <f t="shared" ref="D132:E132" si="24">+D128*$C$15</f>
        <v>0</v>
      </c>
      <c r="E132" s="16">
        <f t="shared" si="24"/>
        <v>0</v>
      </c>
    </row>
    <row r="133" spans="1:5" hidden="1" outlineLevel="1" x14ac:dyDescent="0.25">
      <c r="A133" s="12" t="s">
        <v>20</v>
      </c>
      <c r="B133" s="16">
        <f>+B132</f>
        <v>0</v>
      </c>
      <c r="C133" s="16">
        <f>+C129*$C$15</f>
        <v>0</v>
      </c>
      <c r="D133" s="16">
        <f t="shared" ref="D133:E133" si="25">+D129*$C$15</f>
        <v>0</v>
      </c>
      <c r="E133" s="16">
        <f t="shared" si="25"/>
        <v>0</v>
      </c>
    </row>
    <row r="134" spans="1:5" hidden="1" outlineLevel="1" x14ac:dyDescent="0.25">
      <c r="A134" s="21" t="s">
        <v>55</v>
      </c>
      <c r="B134" s="16"/>
      <c r="C134" s="16">
        <f>+B132+C133-C132</f>
        <v>0</v>
      </c>
      <c r="D134" s="16">
        <f>+C132+D133-D132</f>
        <v>0</v>
      </c>
      <c r="E134" s="16">
        <f>+D132+E133-E132</f>
        <v>0</v>
      </c>
    </row>
    <row r="135" spans="1:5" collapsed="1" x14ac:dyDescent="0.25"/>
    <row r="136" spans="1:5" ht="18.75" x14ac:dyDescent="0.3">
      <c r="A136" s="48" t="str">
        <f>+A16</f>
        <v>Producto o servicio 10</v>
      </c>
    </row>
    <row r="137" spans="1:5" ht="18.75" hidden="1" outlineLevel="1" x14ac:dyDescent="0.3">
      <c r="A137" s="15" t="s">
        <v>2</v>
      </c>
      <c r="B137" s="15">
        <v>0</v>
      </c>
      <c r="C137" s="15">
        <v>1</v>
      </c>
      <c r="D137" s="15">
        <v>2</v>
      </c>
      <c r="E137" s="15">
        <v>3</v>
      </c>
    </row>
    <row r="138" spans="1:5" hidden="1" outlineLevel="1" x14ac:dyDescent="0.25">
      <c r="A138" s="21" t="s">
        <v>147</v>
      </c>
      <c r="B138" s="58"/>
      <c r="C138" s="54"/>
      <c r="D138" s="54"/>
      <c r="E138" s="54"/>
    </row>
    <row r="139" spans="1:5" hidden="1" outlineLevel="1" x14ac:dyDescent="0.25">
      <c r="A139" s="21" t="s">
        <v>148</v>
      </c>
      <c r="B139" s="16"/>
      <c r="C139" s="17">
        <f>+C138/12</f>
        <v>0</v>
      </c>
      <c r="D139" s="17">
        <f>+D138/12</f>
        <v>0</v>
      </c>
      <c r="E139" s="17">
        <f>+E138/12</f>
        <v>0</v>
      </c>
    </row>
    <row r="140" spans="1:5" hidden="1" outlineLevel="1" x14ac:dyDescent="0.25">
      <c r="A140" s="21" t="s">
        <v>151</v>
      </c>
      <c r="B140" s="54"/>
      <c r="C140" s="50"/>
      <c r="D140" s="50">
        <f>+C140</f>
        <v>0</v>
      </c>
      <c r="E140" s="50">
        <f>+D140</f>
        <v>0</v>
      </c>
    </row>
    <row r="141" spans="1:5" hidden="1" outlineLevel="1" x14ac:dyDescent="0.25">
      <c r="A141" s="21" t="s">
        <v>150</v>
      </c>
      <c r="B141" s="16">
        <f>+B145/C124</f>
        <v>0</v>
      </c>
      <c r="C141" s="16">
        <f>+C139*C140</f>
        <v>0</v>
      </c>
      <c r="D141" s="16">
        <f>+D139*D140</f>
        <v>0</v>
      </c>
      <c r="E141" s="16">
        <f>+E139*E140</f>
        <v>0</v>
      </c>
    </row>
    <row r="142" spans="1:5" hidden="1" outlineLevel="1" x14ac:dyDescent="0.25">
      <c r="A142" s="12" t="s">
        <v>149</v>
      </c>
      <c r="B142" s="16">
        <f>+B141</f>
        <v>0</v>
      </c>
      <c r="C142" s="16">
        <f>+C138+C141-B141</f>
        <v>0</v>
      </c>
      <c r="D142" s="16">
        <f>+D138+D141-C141</f>
        <v>0</v>
      </c>
      <c r="E142" s="16">
        <f>+E138+E141-D141</f>
        <v>0</v>
      </c>
    </row>
    <row r="143" spans="1:5" ht="18.75" hidden="1" outlineLevel="1" x14ac:dyDescent="0.3">
      <c r="A143" s="15"/>
      <c r="B143" s="15"/>
      <c r="C143" s="15"/>
      <c r="D143" s="15"/>
      <c r="E143" s="15"/>
    </row>
    <row r="144" spans="1:5" hidden="1" outlineLevel="1" x14ac:dyDescent="0.25">
      <c r="A144" s="12" t="s">
        <v>19</v>
      </c>
      <c r="B144" s="16"/>
      <c r="C144" s="16">
        <f>+C138*$B$16</f>
        <v>0</v>
      </c>
      <c r="D144" s="16">
        <f t="shared" ref="D144:E144" si="26">+D138*$B$16</f>
        <v>0</v>
      </c>
      <c r="E144" s="16">
        <f t="shared" si="26"/>
        <v>0</v>
      </c>
    </row>
    <row r="145" spans="1:5" hidden="1" outlineLevel="1" x14ac:dyDescent="0.25">
      <c r="A145" s="12" t="s">
        <v>21</v>
      </c>
      <c r="B145" s="54"/>
      <c r="C145" s="16">
        <f>+C141*$C$16</f>
        <v>0</v>
      </c>
      <c r="D145" s="16">
        <f t="shared" ref="D145:E145" si="27">+D141*$C$16</f>
        <v>0</v>
      </c>
      <c r="E145" s="16">
        <f t="shared" si="27"/>
        <v>0</v>
      </c>
    </row>
    <row r="146" spans="1:5" hidden="1" outlineLevel="1" x14ac:dyDescent="0.25">
      <c r="A146" s="12" t="s">
        <v>20</v>
      </c>
      <c r="B146" s="16">
        <f>+B145</f>
        <v>0</v>
      </c>
      <c r="C146" s="16">
        <f>+C142*$C$16</f>
        <v>0</v>
      </c>
      <c r="D146" s="16">
        <f t="shared" ref="D146:E146" si="28">+D142*$C$16</f>
        <v>0</v>
      </c>
      <c r="E146" s="16">
        <f t="shared" si="28"/>
        <v>0</v>
      </c>
    </row>
    <row r="147" spans="1:5" hidden="1" outlineLevel="1" x14ac:dyDescent="0.25">
      <c r="A147" s="21" t="s">
        <v>55</v>
      </c>
      <c r="B147" s="16"/>
      <c r="C147" s="16">
        <f>+B145+C146-C145</f>
        <v>0</v>
      </c>
      <c r="D147" s="16">
        <f>+C145+D146-D145</f>
        <v>0</v>
      </c>
      <c r="E147" s="16">
        <f>+D145+E146-E145</f>
        <v>0</v>
      </c>
    </row>
    <row r="148" spans="1:5" collapsed="1" x14ac:dyDescent="0.25"/>
    <row r="149" spans="1:5" ht="18.75" x14ac:dyDescent="0.3">
      <c r="A149" s="1" t="s">
        <v>152</v>
      </c>
    </row>
    <row r="150" spans="1:5" ht="18.75" x14ac:dyDescent="0.3">
      <c r="A150" s="1"/>
    </row>
    <row r="151" spans="1:5" ht="18.75" x14ac:dyDescent="0.3">
      <c r="A151" s="15" t="s">
        <v>2</v>
      </c>
      <c r="B151" s="15">
        <v>0</v>
      </c>
      <c r="C151" s="15">
        <v>1</v>
      </c>
      <c r="D151" s="15">
        <v>2</v>
      </c>
      <c r="E151" s="15">
        <v>3</v>
      </c>
    </row>
    <row r="152" spans="1:5" x14ac:dyDescent="0.25">
      <c r="A152" s="12" t="s">
        <v>19</v>
      </c>
      <c r="B152" s="16"/>
      <c r="C152" s="16">
        <f t="shared" ref="C152:E155" si="29">+C27+C40+C53+C66+C79+C92+C105+C118+C131+C144</f>
        <v>0</v>
      </c>
      <c r="D152" s="16">
        <f t="shared" si="29"/>
        <v>0</v>
      </c>
      <c r="E152" s="16">
        <f t="shared" si="29"/>
        <v>0</v>
      </c>
    </row>
    <row r="153" spans="1:5" x14ac:dyDescent="0.25">
      <c r="A153" s="12" t="s">
        <v>21</v>
      </c>
      <c r="B153" s="16">
        <f>+B28+B41+B54+B67+B80+B93+B106+B119+B132+B145</f>
        <v>0</v>
      </c>
      <c r="C153" s="16">
        <f t="shared" si="29"/>
        <v>0</v>
      </c>
      <c r="D153" s="16">
        <f t="shared" si="29"/>
        <v>0</v>
      </c>
      <c r="E153" s="16">
        <f t="shared" si="29"/>
        <v>0</v>
      </c>
    </row>
    <row r="154" spans="1:5" x14ac:dyDescent="0.25">
      <c r="A154" s="12" t="s">
        <v>20</v>
      </c>
      <c r="B154" s="16">
        <f>+B29+B42+B55+B68+B81+B94+B107+B120+B133+B146</f>
        <v>0</v>
      </c>
      <c r="C154" s="16">
        <f t="shared" si="29"/>
        <v>0</v>
      </c>
      <c r="D154" s="16">
        <f t="shared" si="29"/>
        <v>0</v>
      </c>
      <c r="E154" s="16">
        <f t="shared" si="29"/>
        <v>0</v>
      </c>
    </row>
    <row r="155" spans="1:5" x14ac:dyDescent="0.25">
      <c r="A155" s="21" t="s">
        <v>55</v>
      </c>
      <c r="B155" s="16">
        <f>+B30+B43+B56+B69+B82+B95+B108+B121+B134+B147</f>
        <v>0</v>
      </c>
      <c r="C155" s="16">
        <f t="shared" si="29"/>
        <v>0</v>
      </c>
      <c r="D155" s="16">
        <f t="shared" si="29"/>
        <v>0</v>
      </c>
      <c r="E155" s="16">
        <f t="shared" si="29"/>
        <v>0</v>
      </c>
    </row>
    <row r="157" spans="1:5" ht="18.75" x14ac:dyDescent="0.3">
      <c r="A157" s="1" t="s">
        <v>153</v>
      </c>
    </row>
    <row r="159" spans="1:5" ht="18.75" x14ac:dyDescent="0.3">
      <c r="A159" s="15" t="s">
        <v>2</v>
      </c>
      <c r="B159" s="15">
        <v>0</v>
      </c>
      <c r="C159" s="15">
        <v>1</v>
      </c>
      <c r="D159" s="15">
        <v>2</v>
      </c>
      <c r="E159" s="15">
        <v>3</v>
      </c>
    </row>
    <row r="160" spans="1:5" x14ac:dyDescent="0.25">
      <c r="A160" s="12" t="s">
        <v>156</v>
      </c>
      <c r="B160" s="58"/>
      <c r="C160" s="54"/>
      <c r="D160" s="54"/>
      <c r="E160" s="54"/>
    </row>
    <row r="161" spans="1:5" x14ac:dyDescent="0.25">
      <c r="A161" s="12" t="s">
        <v>157</v>
      </c>
      <c r="B161" s="58"/>
      <c r="C161" s="54"/>
      <c r="D161" s="54"/>
      <c r="E161" s="54"/>
    </row>
    <row r="162" spans="1:5" x14ac:dyDescent="0.25">
      <c r="A162" s="12" t="s">
        <v>158</v>
      </c>
      <c r="B162" s="16"/>
      <c r="C162" s="54"/>
      <c r="D162" s="54"/>
      <c r="E162" s="54"/>
    </row>
    <row r="163" spans="1:5" x14ac:dyDescent="0.25">
      <c r="A163" s="12" t="s">
        <v>159</v>
      </c>
      <c r="B163" s="16"/>
      <c r="C163" s="54"/>
      <c r="D163" s="54"/>
      <c r="E163" s="54"/>
    </row>
    <row r="164" spans="1:5" x14ac:dyDescent="0.25">
      <c r="A164" s="12" t="s">
        <v>160</v>
      </c>
      <c r="B164" s="16"/>
      <c r="C164" s="54"/>
      <c r="D164" s="54"/>
      <c r="E164" s="54"/>
    </row>
    <row r="165" spans="1:5" x14ac:dyDescent="0.25">
      <c r="A165" s="12" t="s">
        <v>161</v>
      </c>
      <c r="B165" s="16"/>
      <c r="C165" s="54"/>
      <c r="D165" s="54"/>
      <c r="E165" s="54"/>
    </row>
    <row r="166" spans="1:5" x14ac:dyDescent="0.25">
      <c r="A166" s="12" t="s">
        <v>162</v>
      </c>
      <c r="B166" s="16"/>
      <c r="C166" s="54"/>
      <c r="D166" s="54"/>
      <c r="E166" s="54"/>
    </row>
    <row r="167" spans="1:5" x14ac:dyDescent="0.25">
      <c r="A167" s="12" t="s">
        <v>163</v>
      </c>
      <c r="B167" s="16"/>
      <c r="C167" s="54"/>
      <c r="D167" s="54"/>
      <c r="E167" s="54"/>
    </row>
    <row r="168" spans="1:5" x14ac:dyDescent="0.25">
      <c r="A168" s="61" t="s">
        <v>164</v>
      </c>
      <c r="B168" s="16"/>
      <c r="C168" s="54"/>
      <c r="D168" s="54"/>
      <c r="E168" s="54"/>
    </row>
    <row r="169" spans="1:5" x14ac:dyDescent="0.25">
      <c r="A169" s="12" t="s">
        <v>165</v>
      </c>
      <c r="B169" s="16"/>
      <c r="C169" s="54"/>
      <c r="D169" s="54"/>
      <c r="E169" s="54"/>
    </row>
    <row r="170" spans="1:5" x14ac:dyDescent="0.25">
      <c r="A170" s="12" t="s">
        <v>308</v>
      </c>
      <c r="B170" s="16"/>
      <c r="C170" s="54"/>
      <c r="D170" s="54"/>
      <c r="E170" s="54"/>
    </row>
    <row r="171" spans="1:5" x14ac:dyDescent="0.25">
      <c r="A171" s="12" t="s">
        <v>166</v>
      </c>
      <c r="B171" s="16"/>
      <c r="C171" s="54"/>
      <c r="D171" s="54"/>
      <c r="E171" s="54"/>
    </row>
    <row r="172" spans="1:5" x14ac:dyDescent="0.25">
      <c r="A172" s="12" t="s">
        <v>40</v>
      </c>
      <c r="B172" s="16"/>
      <c r="C172" s="54"/>
      <c r="D172" s="54"/>
      <c r="E172" s="54"/>
    </row>
    <row r="173" spans="1:5" x14ac:dyDescent="0.25">
      <c r="A173" s="21" t="s">
        <v>41</v>
      </c>
      <c r="B173" s="16"/>
      <c r="C173" s="54"/>
      <c r="D173" s="54"/>
      <c r="E173" s="54"/>
    </row>
    <row r="174" spans="1:5" x14ac:dyDescent="0.25">
      <c r="A174" s="81" t="s">
        <v>42</v>
      </c>
      <c r="B174" s="82">
        <f>+'PLAN INV Y FIN INICIAL'!B33</f>
        <v>0</v>
      </c>
      <c r="C174" s="82">
        <f>SUM(C160:C173)</f>
        <v>0</v>
      </c>
      <c r="D174" s="82">
        <f>SUM(D160:D173)</f>
        <v>0</v>
      </c>
      <c r="E174" s="82">
        <f>SUM(E160:E173)</f>
        <v>0</v>
      </c>
    </row>
    <row r="175" spans="1:5" x14ac:dyDescent="0.25">
      <c r="A175" s="20"/>
      <c r="B175" s="59"/>
      <c r="C175" s="59"/>
      <c r="D175" s="59"/>
      <c r="E175" s="59"/>
    </row>
    <row r="176" spans="1:5" ht="18.75" x14ac:dyDescent="0.3">
      <c r="A176" s="60" t="s">
        <v>154</v>
      </c>
      <c r="B176" s="59"/>
      <c r="C176" s="59"/>
      <c r="D176" s="59"/>
      <c r="E176" s="59"/>
    </row>
    <row r="177" spans="1:5" x14ac:dyDescent="0.25">
      <c r="A177" s="20"/>
    </row>
    <row r="178" spans="1:5" ht="18.75" x14ac:dyDescent="0.3">
      <c r="A178" s="15" t="s">
        <v>2</v>
      </c>
      <c r="B178" s="15" t="s">
        <v>155</v>
      </c>
      <c r="C178" s="15">
        <v>1</v>
      </c>
      <c r="D178" s="15">
        <v>2</v>
      </c>
      <c r="E178" s="15">
        <v>3</v>
      </c>
    </row>
    <row r="179" spans="1:5" x14ac:dyDescent="0.25">
      <c r="A179" s="12" t="s">
        <v>96</v>
      </c>
      <c r="B179" s="54">
        <v>0</v>
      </c>
      <c r="C179" s="16">
        <f>+(C152*(1+IVA!$B$3))/12*$B$179</f>
        <v>0</v>
      </c>
      <c r="D179" s="16">
        <f>+(D152*(1+IVA!$B$3))/12*$B$179</f>
        <v>0</v>
      </c>
      <c r="E179" s="16">
        <f>+(E152*(1+IVA!$B$3))/12*$B$179</f>
        <v>0</v>
      </c>
    </row>
    <row r="180" spans="1:5" x14ac:dyDescent="0.25">
      <c r="A180" s="12" t="s">
        <v>97</v>
      </c>
      <c r="B180" s="54">
        <v>0</v>
      </c>
      <c r="C180" s="16">
        <f>+(C154*(1+IVA!$B$3))/12*$B$180</f>
        <v>0</v>
      </c>
      <c r="D180" s="16">
        <f>+(D154*(1+IVA!$B$3))/12*$B$180</f>
        <v>0</v>
      </c>
      <c r="E180" s="16">
        <f>+(E154*(1+IVA!$B$3))/12*$B$180</f>
        <v>0</v>
      </c>
    </row>
    <row r="181" spans="1:5" x14ac:dyDescent="0.25">
      <c r="A181" s="12" t="s">
        <v>98</v>
      </c>
      <c r="B181" s="54">
        <v>0</v>
      </c>
      <c r="C181" s="54">
        <f>+(C169*(1+IVA!$B$3))/12*$B$181</f>
        <v>0</v>
      </c>
      <c r="D181" s="54">
        <f>+(D169*(1+IVA!$B$3))/12*$B$181</f>
        <v>0</v>
      </c>
      <c r="E181" s="54">
        <f>+(E169*(1+IVA!$B$3))/12*$B$181</f>
        <v>0</v>
      </c>
    </row>
    <row r="182" spans="1:5" x14ac:dyDescent="0.25">
      <c r="A182" s="47"/>
      <c r="B182" s="98"/>
      <c r="C182" s="98"/>
      <c r="D182" s="98"/>
      <c r="E182" s="98"/>
    </row>
    <row r="183" spans="1:5" ht="15.75" x14ac:dyDescent="0.3">
      <c r="A183" s="100" t="s">
        <v>314</v>
      </c>
      <c r="B183" s="98"/>
      <c r="C183" s="98"/>
      <c r="D183" s="98"/>
      <c r="E183" s="98"/>
    </row>
    <row r="184" spans="1:5" x14ac:dyDescent="0.25">
      <c r="A184" s="47"/>
      <c r="B184" s="98"/>
      <c r="C184" s="98"/>
      <c r="D184" s="98"/>
      <c r="E184" s="98"/>
    </row>
    <row r="185" spans="1:5" x14ac:dyDescent="0.25">
      <c r="A185" s="47"/>
      <c r="B185" s="98"/>
      <c r="C185" s="98"/>
      <c r="D185" s="98"/>
      <c r="E185" s="98"/>
    </row>
    <row r="186" spans="1:5" x14ac:dyDescent="0.25">
      <c r="A186" s="47"/>
      <c r="B186" s="98"/>
      <c r="C186" s="98"/>
      <c r="D186" s="98"/>
      <c r="E186" s="98"/>
    </row>
    <row r="187" spans="1:5" x14ac:dyDescent="0.25">
      <c r="A187" s="47"/>
      <c r="B187" s="98"/>
      <c r="C187" s="98"/>
      <c r="D187" s="98"/>
      <c r="E187" s="98"/>
    </row>
    <row r="188" spans="1:5" x14ac:dyDescent="0.25">
      <c r="A188" s="47"/>
      <c r="B188" s="98"/>
      <c r="C188" s="98"/>
      <c r="D188" s="98"/>
      <c r="E188" s="98"/>
    </row>
    <row r="189" spans="1:5" x14ac:dyDescent="0.25">
      <c r="A189" s="47"/>
      <c r="B189" s="98"/>
      <c r="C189" s="98"/>
      <c r="D189" s="98"/>
      <c r="E189" s="98"/>
    </row>
    <row r="190" spans="1:5" x14ac:dyDescent="0.25">
      <c r="A190" s="47"/>
      <c r="B190" s="98"/>
      <c r="C190" s="98"/>
      <c r="D190" s="98"/>
      <c r="E190" s="98"/>
    </row>
    <row r="191" spans="1:5" x14ac:dyDescent="0.25">
      <c r="A191" s="47"/>
      <c r="B191" s="98"/>
      <c r="C191" s="98"/>
      <c r="D191" s="98"/>
      <c r="E191" s="98"/>
    </row>
    <row r="192" spans="1:5" x14ac:dyDescent="0.25">
      <c r="A192" s="47"/>
      <c r="B192" s="98"/>
      <c r="C192" s="98"/>
      <c r="D192" s="98"/>
      <c r="E192" s="98"/>
    </row>
    <row r="193" spans="1:5" x14ac:dyDescent="0.25">
      <c r="A193" s="47"/>
      <c r="B193" s="98"/>
      <c r="C193" s="98"/>
      <c r="D193" s="98"/>
      <c r="E193" s="98"/>
    </row>
    <row r="194" spans="1:5" x14ac:dyDescent="0.25">
      <c r="A194" s="47"/>
      <c r="B194" s="98"/>
      <c r="C194" s="98"/>
      <c r="D194" s="98"/>
      <c r="E194" s="98"/>
    </row>
    <row r="195" spans="1:5" x14ac:dyDescent="0.25">
      <c r="A195" s="47"/>
      <c r="B195" s="98"/>
      <c r="C195" s="98"/>
      <c r="D195" s="98"/>
      <c r="E195" s="98"/>
    </row>
    <row r="196" spans="1:5" x14ac:dyDescent="0.25">
      <c r="A196" s="47"/>
      <c r="B196" s="98"/>
      <c r="C196" s="98"/>
      <c r="D196" s="98"/>
      <c r="E196" s="98"/>
    </row>
    <row r="197" spans="1:5" x14ac:dyDescent="0.25">
      <c r="A197" s="47"/>
      <c r="B197" s="98"/>
      <c r="C197" s="98"/>
      <c r="D197" s="98"/>
      <c r="E197" s="98"/>
    </row>
    <row r="198" spans="1:5" x14ac:dyDescent="0.25">
      <c r="A198" s="47"/>
      <c r="B198" s="98"/>
      <c r="C198" s="98"/>
      <c r="D198" s="98"/>
      <c r="E198" s="98"/>
    </row>
    <row r="199" spans="1:5" x14ac:dyDescent="0.25">
      <c r="A199" s="47"/>
      <c r="B199" s="98"/>
      <c r="C199" s="98"/>
      <c r="D199" s="98"/>
      <c r="E199" s="98"/>
    </row>
    <row r="200" spans="1:5" x14ac:dyDescent="0.25">
      <c r="A200" s="47"/>
      <c r="B200" s="98"/>
      <c r="C200" s="98"/>
      <c r="D200" s="98"/>
      <c r="E200" s="98"/>
    </row>
    <row r="201" spans="1:5" x14ac:dyDescent="0.25">
      <c r="A201" s="47"/>
      <c r="B201" s="98"/>
      <c r="C201" s="98"/>
      <c r="D201" s="98"/>
      <c r="E201" s="98"/>
    </row>
    <row r="202" spans="1:5" x14ac:dyDescent="0.25">
      <c r="A202" s="47"/>
      <c r="B202" s="98"/>
      <c r="C202" s="98"/>
      <c r="D202" s="98"/>
      <c r="E202" s="98"/>
    </row>
    <row r="203" spans="1:5" x14ac:dyDescent="0.25">
      <c r="A203" s="47"/>
      <c r="B203" s="98"/>
      <c r="C203" s="98"/>
      <c r="D203" s="98"/>
      <c r="E203" s="98"/>
    </row>
    <row r="204" spans="1:5" x14ac:dyDescent="0.25">
      <c r="A204" s="47"/>
      <c r="B204" s="98"/>
      <c r="C204" s="98"/>
      <c r="D204" s="98"/>
      <c r="E204" s="98"/>
    </row>
    <row r="205" spans="1:5" x14ac:dyDescent="0.25">
      <c r="A205" s="47"/>
      <c r="B205" s="98"/>
      <c r="C205" s="98"/>
      <c r="D205" s="98"/>
      <c r="E205" s="98"/>
    </row>
    <row r="206" spans="1:5" x14ac:dyDescent="0.25">
      <c r="A206" s="47"/>
      <c r="B206" s="98"/>
      <c r="C206" s="98"/>
      <c r="D206" s="98"/>
      <c r="E206" s="98"/>
    </row>
    <row r="207" spans="1:5" x14ac:dyDescent="0.25">
      <c r="A207" s="47"/>
      <c r="B207" s="98"/>
      <c r="C207" s="98"/>
      <c r="D207" s="98"/>
      <c r="E207" s="98"/>
    </row>
    <row r="208" spans="1:5" x14ac:dyDescent="0.25">
      <c r="A208" s="47"/>
      <c r="B208" s="98"/>
      <c r="C208" s="98"/>
      <c r="D208" s="98"/>
      <c r="E208" s="98"/>
    </row>
    <row r="209" spans="1:5" x14ac:dyDescent="0.25">
      <c r="A209" s="47"/>
      <c r="B209" s="98"/>
      <c r="C209" s="98"/>
      <c r="D209" s="98"/>
      <c r="E209" s="98"/>
    </row>
    <row r="210" spans="1:5" x14ac:dyDescent="0.25">
      <c r="A210" s="47"/>
      <c r="B210" s="98"/>
      <c r="C210" s="98"/>
      <c r="D210" s="98"/>
      <c r="E210" s="98"/>
    </row>
    <row r="211" spans="1:5" x14ac:dyDescent="0.25">
      <c r="A211" s="47"/>
      <c r="B211" s="98"/>
      <c r="C211" s="98"/>
      <c r="D211" s="98"/>
      <c r="E211" s="98"/>
    </row>
    <row r="212" spans="1:5" x14ac:dyDescent="0.25">
      <c r="A212" s="47"/>
      <c r="B212" s="98"/>
      <c r="C212" s="98"/>
      <c r="D212" s="98"/>
      <c r="E212" s="98"/>
    </row>
    <row r="213" spans="1:5" x14ac:dyDescent="0.25">
      <c r="A213" s="47"/>
      <c r="B213" s="98"/>
      <c r="C213" s="98"/>
      <c r="D213" s="98"/>
      <c r="E213" s="98"/>
    </row>
    <row r="214" spans="1:5" x14ac:dyDescent="0.25">
      <c r="A214" s="47"/>
      <c r="B214" s="98"/>
      <c r="C214" s="98"/>
      <c r="D214" s="98"/>
      <c r="E214" s="98"/>
    </row>
    <row r="215" spans="1:5" x14ac:dyDescent="0.25">
      <c r="A215" s="47"/>
      <c r="B215" s="98"/>
      <c r="C215" s="98"/>
      <c r="D215" s="98"/>
      <c r="E215" s="98"/>
    </row>
    <row r="216" spans="1:5" x14ac:dyDescent="0.25">
      <c r="A216" s="47"/>
      <c r="B216" s="98"/>
      <c r="C216" s="98"/>
      <c r="D216" s="98"/>
      <c r="E216" s="98"/>
    </row>
    <row r="217" spans="1:5" x14ac:dyDescent="0.25">
      <c r="A217" s="47"/>
      <c r="B217" s="98"/>
      <c r="C217" s="98"/>
      <c r="D217" s="98"/>
      <c r="E217" s="98"/>
    </row>
    <row r="218" spans="1:5" x14ac:dyDescent="0.25">
      <c r="A218" s="47"/>
      <c r="B218" s="98"/>
      <c r="C218" s="98"/>
      <c r="D218" s="98"/>
      <c r="E218" s="98"/>
    </row>
    <row r="219" spans="1:5" x14ac:dyDescent="0.25">
      <c r="A219" s="47"/>
      <c r="B219" s="98"/>
      <c r="C219" s="98"/>
      <c r="D219" s="98"/>
      <c r="E219" s="98"/>
    </row>
    <row r="220" spans="1:5" x14ac:dyDescent="0.25">
      <c r="A220" s="47"/>
      <c r="B220" s="98"/>
      <c r="C220" s="98"/>
      <c r="D220" s="98"/>
      <c r="E220" s="98"/>
    </row>
    <row r="221" spans="1:5" x14ac:dyDescent="0.25">
      <c r="A221" s="47"/>
      <c r="B221" s="98"/>
      <c r="C221" s="98"/>
      <c r="D221" s="98"/>
      <c r="E221" s="98"/>
    </row>
    <row r="222" spans="1:5" x14ac:dyDescent="0.25">
      <c r="A222" s="47"/>
      <c r="B222" s="98"/>
      <c r="C222" s="98"/>
      <c r="D222" s="98"/>
      <c r="E222" s="98"/>
    </row>
    <row r="223" spans="1:5" x14ac:dyDescent="0.25">
      <c r="A223" s="47"/>
      <c r="B223" s="98"/>
      <c r="C223" s="98"/>
      <c r="D223" s="98"/>
      <c r="E223" s="98"/>
    </row>
    <row r="224" spans="1:5" x14ac:dyDescent="0.25">
      <c r="A224" s="47"/>
      <c r="B224" s="98"/>
      <c r="C224" s="98"/>
      <c r="D224" s="98"/>
      <c r="E224" s="98"/>
    </row>
    <row r="225" spans="1:5" x14ac:dyDescent="0.25">
      <c r="A225" s="47"/>
      <c r="B225" s="98"/>
      <c r="C225" s="98"/>
      <c r="D225" s="98"/>
      <c r="E225" s="98"/>
    </row>
    <row r="226" spans="1:5" x14ac:dyDescent="0.25">
      <c r="A226" s="47"/>
      <c r="B226" s="98"/>
      <c r="C226" s="98"/>
      <c r="D226" s="98"/>
      <c r="E226" s="98"/>
    </row>
    <row r="227" spans="1:5" x14ac:dyDescent="0.25">
      <c r="A227" s="47"/>
      <c r="B227" s="98"/>
      <c r="C227" s="98"/>
      <c r="D227" s="98"/>
      <c r="E227" s="98"/>
    </row>
    <row r="228" spans="1:5" x14ac:dyDescent="0.25">
      <c r="A228" s="47"/>
      <c r="B228" s="98"/>
      <c r="C228" s="98"/>
      <c r="D228" s="98"/>
      <c r="E228" s="98"/>
    </row>
    <row r="229" spans="1:5" x14ac:dyDescent="0.25">
      <c r="A229" s="47"/>
      <c r="B229" s="98"/>
      <c r="C229" s="98"/>
      <c r="D229" s="98"/>
      <c r="E229" s="98"/>
    </row>
    <row r="230" spans="1:5" x14ac:dyDescent="0.25">
      <c r="A230" s="47"/>
      <c r="B230" s="98"/>
      <c r="C230" s="98"/>
      <c r="D230" s="98"/>
      <c r="E230" s="98"/>
    </row>
    <row r="231" spans="1:5" x14ac:dyDescent="0.25">
      <c r="A231" s="47"/>
      <c r="B231" s="98"/>
      <c r="C231" s="98"/>
      <c r="D231" s="98"/>
      <c r="E231" s="98"/>
    </row>
    <row r="232" spans="1:5" x14ac:dyDescent="0.25">
      <c r="A232" s="47"/>
      <c r="B232" s="98"/>
      <c r="C232" s="98"/>
      <c r="D232" s="98"/>
      <c r="E232" s="98"/>
    </row>
    <row r="233" spans="1:5" x14ac:dyDescent="0.25">
      <c r="A233" s="47"/>
      <c r="B233" s="98"/>
      <c r="C233" s="98"/>
      <c r="D233" s="98"/>
      <c r="E233" s="98"/>
    </row>
    <row r="234" spans="1:5" x14ac:dyDescent="0.25">
      <c r="A234" s="47"/>
      <c r="B234" s="98"/>
      <c r="C234" s="98"/>
      <c r="D234" s="98"/>
      <c r="E234" s="98"/>
    </row>
    <row r="235" spans="1:5" x14ac:dyDescent="0.25">
      <c r="A235" s="47"/>
      <c r="B235" s="98"/>
      <c r="C235" s="98"/>
      <c r="D235" s="98"/>
      <c r="E235" s="98"/>
    </row>
    <row r="236" spans="1:5" x14ac:dyDescent="0.25">
      <c r="A236" s="47"/>
      <c r="B236" s="98"/>
      <c r="C236" s="98"/>
      <c r="D236" s="98"/>
      <c r="E236" s="98"/>
    </row>
    <row r="237" spans="1:5" x14ac:dyDescent="0.25">
      <c r="A237" s="47"/>
      <c r="B237" s="98"/>
      <c r="C237" s="98"/>
      <c r="D237" s="98"/>
      <c r="E237" s="98"/>
    </row>
    <row r="238" spans="1:5" x14ac:dyDescent="0.25">
      <c r="A238" s="47"/>
      <c r="B238" s="98"/>
      <c r="C238" s="98"/>
      <c r="D238" s="98"/>
      <c r="E238" s="98"/>
    </row>
    <row r="239" spans="1:5" x14ac:dyDescent="0.25">
      <c r="A239" s="47"/>
      <c r="B239" s="98"/>
      <c r="C239" s="98"/>
      <c r="D239" s="98"/>
      <c r="E239" s="98"/>
    </row>
    <row r="240" spans="1:5" x14ac:dyDescent="0.25">
      <c r="A240" s="47"/>
      <c r="B240" s="98"/>
      <c r="C240" s="98"/>
      <c r="D240" s="98"/>
      <c r="E240" s="98"/>
    </row>
    <row r="241" spans="1:5" x14ac:dyDescent="0.25">
      <c r="A241" s="47"/>
      <c r="B241" s="98"/>
      <c r="C241" s="98"/>
      <c r="D241" s="98"/>
      <c r="E241" s="98"/>
    </row>
    <row r="242" spans="1:5" x14ac:dyDescent="0.25">
      <c r="A242" s="47"/>
      <c r="B242" s="98"/>
      <c r="C242" s="98"/>
      <c r="D242" s="98"/>
      <c r="E242" s="98"/>
    </row>
    <row r="243" spans="1:5" x14ac:dyDescent="0.25">
      <c r="A243" s="47"/>
      <c r="B243" s="98"/>
      <c r="C243" s="98"/>
      <c r="D243" s="98"/>
      <c r="E243" s="98"/>
    </row>
    <row r="244" spans="1:5" x14ac:dyDescent="0.25">
      <c r="A244" s="47"/>
      <c r="B244" s="98"/>
      <c r="C244" s="98"/>
      <c r="D244" s="98"/>
      <c r="E244" s="98"/>
    </row>
    <row r="245" spans="1:5" x14ac:dyDescent="0.25">
      <c r="A245" s="47"/>
      <c r="B245" s="98"/>
      <c r="C245" s="98"/>
      <c r="D245" s="98"/>
      <c r="E245" s="98"/>
    </row>
    <row r="246" spans="1:5" x14ac:dyDescent="0.25">
      <c r="A246" s="47"/>
      <c r="B246" s="98"/>
      <c r="C246" s="98"/>
      <c r="D246" s="98"/>
      <c r="E246" s="98"/>
    </row>
    <row r="247" spans="1:5" x14ac:dyDescent="0.25">
      <c r="A247" s="47"/>
      <c r="B247" s="98"/>
      <c r="C247" s="98"/>
      <c r="D247" s="98"/>
      <c r="E247" s="98"/>
    </row>
    <row r="248" spans="1:5" x14ac:dyDescent="0.25">
      <c r="A248" s="47"/>
      <c r="B248" s="98"/>
      <c r="C248" s="98"/>
      <c r="D248" s="98"/>
      <c r="E248" s="98"/>
    </row>
    <row r="249" spans="1:5" x14ac:dyDescent="0.25">
      <c r="A249" s="47"/>
      <c r="B249" s="98"/>
      <c r="C249" s="98"/>
      <c r="D249" s="98"/>
      <c r="E249" s="98"/>
    </row>
    <row r="250" spans="1:5" x14ac:dyDescent="0.25">
      <c r="A250" s="47"/>
      <c r="B250" s="98"/>
      <c r="C250" s="98"/>
      <c r="D250" s="98"/>
      <c r="E250" s="98"/>
    </row>
    <row r="251" spans="1:5" x14ac:dyDescent="0.25">
      <c r="A251" s="47"/>
      <c r="B251" s="98"/>
      <c r="C251" s="98"/>
      <c r="D251" s="98"/>
      <c r="E251" s="98"/>
    </row>
    <row r="252" spans="1:5" x14ac:dyDescent="0.25">
      <c r="A252" s="47"/>
      <c r="B252" s="98"/>
      <c r="C252" s="98"/>
      <c r="D252" s="98"/>
      <c r="E252" s="98"/>
    </row>
    <row r="253" spans="1:5" x14ac:dyDescent="0.25">
      <c r="A253" s="47"/>
      <c r="B253" s="98"/>
      <c r="C253" s="98"/>
      <c r="D253" s="98"/>
      <c r="E253" s="98"/>
    </row>
    <row r="254" spans="1:5" x14ac:dyDescent="0.25">
      <c r="A254" s="47"/>
      <c r="B254" s="98"/>
      <c r="C254" s="98"/>
      <c r="D254" s="98"/>
      <c r="E254" s="98"/>
    </row>
    <row r="255" spans="1:5" x14ac:dyDescent="0.25">
      <c r="A255" s="47"/>
      <c r="B255" s="98"/>
      <c r="C255" s="98"/>
      <c r="D255" s="98"/>
      <c r="E255" s="98"/>
    </row>
    <row r="256" spans="1:5" x14ac:dyDescent="0.25">
      <c r="A256" s="47"/>
      <c r="B256" s="98"/>
      <c r="C256" s="98"/>
      <c r="D256" s="98"/>
      <c r="E256" s="98"/>
    </row>
    <row r="257" spans="1:5" x14ac:dyDescent="0.25">
      <c r="A257" s="47"/>
      <c r="B257" s="98"/>
      <c r="C257" s="98"/>
      <c r="D257" s="98"/>
      <c r="E257" s="98"/>
    </row>
    <row r="258" spans="1:5" x14ac:dyDescent="0.25">
      <c r="A258" s="47"/>
      <c r="B258" s="98"/>
      <c r="C258" s="98"/>
      <c r="D258" s="98"/>
      <c r="E258" s="98"/>
    </row>
    <row r="259" spans="1:5" x14ac:dyDescent="0.25">
      <c r="A259" s="47"/>
      <c r="B259" s="98"/>
      <c r="C259" s="98"/>
      <c r="D259" s="98"/>
      <c r="E259" s="98"/>
    </row>
    <row r="260" spans="1:5" x14ac:dyDescent="0.25">
      <c r="A260" s="47"/>
      <c r="B260" s="98"/>
      <c r="C260" s="98"/>
      <c r="D260" s="98"/>
      <c r="E260" s="98"/>
    </row>
    <row r="261" spans="1:5" x14ac:dyDescent="0.25">
      <c r="A261" s="47"/>
      <c r="B261" s="98"/>
      <c r="C261" s="98"/>
      <c r="D261" s="98"/>
      <c r="E261" s="98"/>
    </row>
    <row r="262" spans="1:5" x14ac:dyDescent="0.25">
      <c r="A262" s="47"/>
      <c r="B262" s="98"/>
      <c r="C262" s="98"/>
      <c r="D262" s="98"/>
      <c r="E262" s="98"/>
    </row>
    <row r="263" spans="1:5" x14ac:dyDescent="0.25">
      <c r="A263" s="47"/>
      <c r="B263" s="98"/>
      <c r="C263" s="98"/>
      <c r="D263" s="98"/>
      <c r="E263" s="98"/>
    </row>
    <row r="264" spans="1:5" x14ac:dyDescent="0.25">
      <c r="A264" s="47"/>
      <c r="B264" s="98"/>
      <c r="C264" s="98"/>
      <c r="D264" s="98"/>
      <c r="E264" s="98"/>
    </row>
    <row r="265" spans="1:5" x14ac:dyDescent="0.25">
      <c r="A265" s="47"/>
      <c r="B265" s="98"/>
      <c r="C265" s="98"/>
      <c r="D265" s="98"/>
      <c r="E265" s="98"/>
    </row>
    <row r="266" spans="1:5" x14ac:dyDescent="0.25">
      <c r="A266" s="47"/>
      <c r="B266" s="98"/>
      <c r="C266" s="98"/>
      <c r="D266" s="98"/>
      <c r="E266" s="98"/>
    </row>
    <row r="267" spans="1:5" x14ac:dyDescent="0.25">
      <c r="A267" s="47"/>
      <c r="B267" s="59"/>
      <c r="C267" s="59"/>
      <c r="D267" s="59"/>
      <c r="E267" s="59"/>
    </row>
    <row r="268" spans="1:5" x14ac:dyDescent="0.25">
      <c r="A268" s="47"/>
      <c r="B268" s="59"/>
      <c r="C268" s="59"/>
      <c r="D268" s="59"/>
      <c r="E268" s="59"/>
    </row>
    <row r="269" spans="1:5" x14ac:dyDescent="0.25">
      <c r="A269" s="47"/>
      <c r="B269" s="59"/>
      <c r="C269" s="59"/>
      <c r="D269" s="59"/>
      <c r="E269" s="59"/>
    </row>
    <row r="270" spans="1:5" x14ac:dyDescent="0.25">
      <c r="B270" s="62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D44" sqref="D44:E44"/>
    </sheetView>
  </sheetViews>
  <sheetFormatPr baseColWidth="10" defaultRowHeight="15" customHeight="1" x14ac:dyDescent="0.25"/>
  <cols>
    <col min="1" max="1" width="86.7109375" customWidth="1"/>
    <col min="2" max="2" width="22.5703125" bestFit="1" customWidth="1"/>
    <col min="3" max="5" width="13" bestFit="1" customWidth="1"/>
  </cols>
  <sheetData>
    <row r="1" spans="1:5" ht="15" customHeight="1" x14ac:dyDescent="0.3">
      <c r="A1" s="2" t="s">
        <v>14</v>
      </c>
    </row>
    <row r="4" spans="1:5" ht="15" customHeight="1" x14ac:dyDescent="0.3">
      <c r="A4" s="1" t="s">
        <v>23</v>
      </c>
    </row>
    <row r="5" spans="1:5" ht="15" customHeight="1" x14ac:dyDescent="0.3">
      <c r="A5" s="1"/>
    </row>
    <row r="6" spans="1:5" ht="15" customHeight="1" x14ac:dyDescent="0.3">
      <c r="A6" s="1" t="s">
        <v>10</v>
      </c>
    </row>
    <row r="8" spans="1:5" ht="15" customHeight="1" x14ac:dyDescent="0.3">
      <c r="A8" s="15" t="s">
        <v>24</v>
      </c>
      <c r="B8" s="13">
        <v>0</v>
      </c>
      <c r="C8" s="13">
        <v>1</v>
      </c>
      <c r="D8" s="13">
        <v>2</v>
      </c>
      <c r="E8" s="13">
        <v>3</v>
      </c>
    </row>
    <row r="9" spans="1:5" ht="15" customHeight="1" x14ac:dyDescent="0.25">
      <c r="A9" s="12" t="s">
        <v>26</v>
      </c>
      <c r="B9" s="7">
        <f>+'PLAN INV Y FIN INICIAL'!E12</f>
        <v>0</v>
      </c>
      <c r="C9" s="7">
        <f>+B9-C11</f>
        <v>0</v>
      </c>
      <c r="D9" s="7">
        <f>+C9-D11</f>
        <v>0</v>
      </c>
      <c r="E9" s="7">
        <f>+D9-E11</f>
        <v>0</v>
      </c>
    </row>
    <row r="10" spans="1:5" ht="15" customHeight="1" x14ac:dyDescent="0.25">
      <c r="A10" s="12" t="s">
        <v>176</v>
      </c>
      <c r="B10" s="50"/>
      <c r="C10" s="7"/>
      <c r="D10" s="7"/>
      <c r="E10" s="7"/>
    </row>
    <row r="11" spans="1:5" ht="15" customHeight="1" x14ac:dyDescent="0.25">
      <c r="A11" s="12" t="s">
        <v>25</v>
      </c>
      <c r="B11" s="7"/>
      <c r="C11" s="7">
        <f>+IF(ISERROR($B$9/$B$10),0,$B$9/$B$10)</f>
        <v>0</v>
      </c>
      <c r="D11" s="7">
        <f t="shared" ref="D11:E11" si="0">+IF(ISERROR($B$9/$B$10),0,$B$9/$B$10)</f>
        <v>0</v>
      </c>
      <c r="E11" s="7">
        <f t="shared" si="0"/>
        <v>0</v>
      </c>
    </row>
    <row r="12" spans="1:5" ht="15" customHeight="1" x14ac:dyDescent="0.25">
      <c r="A12" s="12" t="s">
        <v>27</v>
      </c>
      <c r="B12" s="7"/>
      <c r="C12" s="7">
        <f>+C11*PyG!$B$29</f>
        <v>0</v>
      </c>
      <c r="D12" s="7">
        <f>+D11*PyG!$B$29</f>
        <v>0</v>
      </c>
      <c r="E12" s="7">
        <f>+E11*PyG!$B$29</f>
        <v>0</v>
      </c>
    </row>
    <row r="15" spans="1:5" ht="15" customHeight="1" x14ac:dyDescent="0.3">
      <c r="A15" s="1" t="s">
        <v>179</v>
      </c>
    </row>
    <row r="16" spans="1:5" ht="15" customHeight="1" x14ac:dyDescent="0.25">
      <c r="B16" s="74" t="s">
        <v>186</v>
      </c>
    </row>
    <row r="17" spans="1:5" ht="15" customHeight="1" x14ac:dyDescent="0.25">
      <c r="A17" s="12" t="s">
        <v>180</v>
      </c>
      <c r="B17" s="75"/>
    </row>
    <row r="18" spans="1:5" ht="15" customHeight="1" x14ac:dyDescent="0.25">
      <c r="A18" s="12" t="s">
        <v>181</v>
      </c>
      <c r="B18" s="75"/>
    </row>
    <row r="19" spans="1:5" ht="15" customHeight="1" x14ac:dyDescent="0.25">
      <c r="A19" s="12" t="s">
        <v>182</v>
      </c>
      <c r="B19" s="75"/>
    </row>
    <row r="21" spans="1:5" ht="15" customHeight="1" x14ac:dyDescent="0.3">
      <c r="A21" s="15" t="s">
        <v>183</v>
      </c>
      <c r="B21" s="13">
        <v>0</v>
      </c>
      <c r="C21" s="13">
        <v>1</v>
      </c>
      <c r="D21" s="13">
        <v>2</v>
      </c>
      <c r="E21" s="13">
        <v>3</v>
      </c>
    </row>
    <row r="22" spans="1:5" ht="15" customHeight="1" x14ac:dyDescent="0.25">
      <c r="A22" s="12" t="s">
        <v>26</v>
      </c>
      <c r="B22" s="7">
        <f>IF(B17="X",+'PLAN INV Y FIN INICIAL'!E15,0)</f>
        <v>0</v>
      </c>
      <c r="C22" s="7">
        <f>+B22-C27</f>
        <v>0</v>
      </c>
      <c r="D22" s="7">
        <f>+C22-D27</f>
        <v>0</v>
      </c>
      <c r="E22" s="7">
        <f>+D22-E27</f>
        <v>0</v>
      </c>
    </row>
    <row r="23" spans="1:5" ht="15" customHeight="1" x14ac:dyDescent="0.25">
      <c r="A23" s="12" t="s">
        <v>177</v>
      </c>
      <c r="B23" s="97"/>
      <c r="C23" s="7"/>
      <c r="D23" s="7"/>
      <c r="E23" s="7"/>
    </row>
    <row r="24" spans="1:5" ht="15" customHeight="1" x14ac:dyDescent="0.25">
      <c r="A24" s="12" t="s">
        <v>188</v>
      </c>
      <c r="B24" s="50"/>
      <c r="C24" s="7"/>
      <c r="D24" s="7"/>
      <c r="E24" s="7"/>
    </row>
    <row r="25" spans="1:5" ht="15" customHeight="1" x14ac:dyDescent="0.25">
      <c r="A25" s="12" t="s">
        <v>99</v>
      </c>
      <c r="B25" s="7"/>
      <c r="C25" s="7">
        <f>IF(ISERROR(-PMT($B$23,$B$24,$B$22)),0,-PMT($B$23,$B$24,$B$22))</f>
        <v>0</v>
      </c>
      <c r="D25" s="7">
        <f t="shared" ref="D25:E25" si="1">IF(ISERROR(-PMT($B$23,$B$24,$B$22)),0,-PMT($B$23,$B$24,$B$22))</f>
        <v>0</v>
      </c>
      <c r="E25" s="7">
        <f t="shared" si="1"/>
        <v>0</v>
      </c>
    </row>
    <row r="26" spans="1:5" ht="15" customHeight="1" x14ac:dyDescent="0.25">
      <c r="A26" s="12" t="s">
        <v>178</v>
      </c>
      <c r="B26" s="7"/>
      <c r="C26" s="7">
        <f>+B22*$B$23</f>
        <v>0</v>
      </c>
      <c r="D26" s="7">
        <f>+C22*$B$23</f>
        <v>0</v>
      </c>
      <c r="E26" s="7">
        <f>+D22*$B$23</f>
        <v>0</v>
      </c>
    </row>
    <row r="27" spans="1:5" ht="15" customHeight="1" x14ac:dyDescent="0.25">
      <c r="A27" s="12" t="s">
        <v>29</v>
      </c>
      <c r="B27" s="7"/>
      <c r="C27" s="7">
        <f>+C25-C26</f>
        <v>0</v>
      </c>
      <c r="D27" s="7">
        <f>+D25-D26</f>
        <v>0</v>
      </c>
      <c r="E27" s="7">
        <f>+E25-E26</f>
        <v>0</v>
      </c>
    </row>
    <row r="28" spans="1:5" ht="15" customHeight="1" x14ac:dyDescent="0.25">
      <c r="A28" s="21" t="s">
        <v>30</v>
      </c>
      <c r="B28" s="7"/>
      <c r="C28" s="7">
        <f>PyG!$B$29*C26</f>
        <v>0</v>
      </c>
      <c r="D28" s="7">
        <f>PyG!$B$29*D26</f>
        <v>0</v>
      </c>
      <c r="E28" s="7">
        <f>PyG!$B$29*E26</f>
        <v>0</v>
      </c>
    </row>
    <row r="30" spans="1:5" ht="15" customHeight="1" x14ac:dyDescent="0.3">
      <c r="A30" s="15" t="s">
        <v>184</v>
      </c>
      <c r="B30" s="13">
        <v>0</v>
      </c>
      <c r="C30" s="13">
        <v>1</v>
      </c>
      <c r="D30" s="13">
        <v>2</v>
      </c>
      <c r="E30" s="13">
        <v>3</v>
      </c>
    </row>
    <row r="31" spans="1:5" ht="15" customHeight="1" x14ac:dyDescent="0.25">
      <c r="A31" s="12" t="s">
        <v>26</v>
      </c>
      <c r="B31" s="7">
        <f>IF(B18="x",+'PLAN INV Y FIN INICIAL'!E15,0)</f>
        <v>0</v>
      </c>
      <c r="C31" s="7">
        <f>+B31-C36</f>
        <v>0</v>
      </c>
      <c r="D31" s="7">
        <f>+C31-D36</f>
        <v>0</v>
      </c>
      <c r="E31" s="7">
        <f>+D31-E36</f>
        <v>0</v>
      </c>
    </row>
    <row r="32" spans="1:5" ht="15" customHeight="1" x14ac:dyDescent="0.25">
      <c r="A32" s="12" t="s">
        <v>177</v>
      </c>
      <c r="B32" s="73"/>
      <c r="C32" s="7"/>
      <c r="D32" s="7"/>
      <c r="E32" s="7"/>
    </row>
    <row r="33" spans="1:5" ht="15" customHeight="1" x14ac:dyDescent="0.25">
      <c r="A33" s="12" t="s">
        <v>188</v>
      </c>
      <c r="B33" s="50"/>
      <c r="C33" s="7"/>
      <c r="D33" s="7"/>
      <c r="E33" s="7"/>
    </row>
    <row r="34" spans="1:5" ht="15" customHeight="1" x14ac:dyDescent="0.25">
      <c r="A34" s="12" t="s">
        <v>99</v>
      </c>
      <c r="B34" s="7"/>
      <c r="C34" s="7">
        <f>+C35+C36</f>
        <v>0</v>
      </c>
      <c r="D34" s="7">
        <f t="shared" ref="D34:E34" si="2">+D35+D36</f>
        <v>0</v>
      </c>
      <c r="E34" s="7">
        <f t="shared" si="2"/>
        <v>0</v>
      </c>
    </row>
    <row r="35" spans="1:5" ht="15" customHeight="1" x14ac:dyDescent="0.25">
      <c r="A35" s="12" t="s">
        <v>178</v>
      </c>
      <c r="B35" s="7"/>
      <c r="C35" s="7">
        <f>+B31*$B$32</f>
        <v>0</v>
      </c>
      <c r="D35" s="7">
        <f t="shared" ref="D35:E35" si="3">+C31*$B$32</f>
        <v>0</v>
      </c>
      <c r="E35" s="7">
        <f t="shared" si="3"/>
        <v>0</v>
      </c>
    </row>
    <row r="36" spans="1:5" ht="15" customHeight="1" x14ac:dyDescent="0.25">
      <c r="A36" s="12" t="s">
        <v>29</v>
      </c>
      <c r="B36" s="7"/>
      <c r="C36" s="7">
        <f>+IF(ISERROR($B$31/$B$33),0,$B$31/$B$33)</f>
        <v>0</v>
      </c>
      <c r="D36" s="7">
        <f t="shared" ref="D36:E36" si="4">+IF(ISERROR($B$31/$B$33),0,$B$31/$B$33)</f>
        <v>0</v>
      </c>
      <c r="E36" s="7">
        <f t="shared" si="4"/>
        <v>0</v>
      </c>
    </row>
    <row r="37" spans="1:5" ht="15" customHeight="1" x14ac:dyDescent="0.25">
      <c r="A37" s="21" t="s">
        <v>30</v>
      </c>
      <c r="B37" s="12"/>
      <c r="C37" s="7">
        <f>PyG!$B$29*C35</f>
        <v>0</v>
      </c>
      <c r="D37" s="7">
        <f>PyG!$B$29*D35</f>
        <v>0</v>
      </c>
      <c r="E37" s="7">
        <f>PyG!$B$29*E35</f>
        <v>0</v>
      </c>
    </row>
    <row r="39" spans="1:5" ht="15" customHeight="1" x14ac:dyDescent="0.3">
      <c r="A39" s="15" t="s">
        <v>185</v>
      </c>
      <c r="B39" s="13">
        <v>0</v>
      </c>
      <c r="C39" s="13">
        <v>1</v>
      </c>
      <c r="D39" s="13">
        <v>2</v>
      </c>
      <c r="E39" s="13">
        <v>3</v>
      </c>
    </row>
    <row r="40" spans="1:5" ht="15" customHeight="1" x14ac:dyDescent="0.25">
      <c r="A40" s="12" t="s">
        <v>26</v>
      </c>
      <c r="B40" s="7">
        <f>IF(B19="x",+'PLAN INV Y FIN INICIAL'!E15,0)</f>
        <v>0</v>
      </c>
      <c r="C40" s="7">
        <f>+B40-C45</f>
        <v>0</v>
      </c>
      <c r="D40" s="7">
        <f t="shared" ref="D40:E40" si="5">+C40-D45</f>
        <v>0</v>
      </c>
      <c r="E40" s="7">
        <f t="shared" si="5"/>
        <v>0</v>
      </c>
    </row>
    <row r="41" spans="1:5" ht="15" customHeight="1" x14ac:dyDescent="0.25">
      <c r="A41" s="12" t="s">
        <v>177</v>
      </c>
      <c r="B41" s="73"/>
      <c r="C41" s="7"/>
      <c r="D41" s="7"/>
      <c r="E41" s="7"/>
    </row>
    <row r="42" spans="1:5" ht="15" customHeight="1" x14ac:dyDescent="0.25">
      <c r="A42" s="12" t="s">
        <v>187</v>
      </c>
      <c r="B42" s="95"/>
      <c r="C42" s="7"/>
      <c r="D42" s="7"/>
      <c r="E42" s="7"/>
    </row>
    <row r="43" spans="1:5" ht="15" customHeight="1" x14ac:dyDescent="0.25">
      <c r="A43" s="12" t="s">
        <v>99</v>
      </c>
      <c r="B43" s="7"/>
      <c r="C43" s="7">
        <f>+C44+C45</f>
        <v>0</v>
      </c>
      <c r="D43" s="7">
        <f t="shared" ref="D43:E43" si="6">+D44+D45</f>
        <v>0</v>
      </c>
      <c r="E43" s="7">
        <f t="shared" si="6"/>
        <v>0</v>
      </c>
    </row>
    <row r="44" spans="1:5" ht="15" customHeight="1" x14ac:dyDescent="0.25">
      <c r="A44" s="12" t="s">
        <v>178</v>
      </c>
      <c r="B44" s="7"/>
      <c r="C44" s="7">
        <f>+$B$41*$B$40</f>
        <v>0</v>
      </c>
      <c r="D44" s="7">
        <f>IF(C40=0,0,+$B$41*$B$40)</f>
        <v>0</v>
      </c>
      <c r="E44" s="7">
        <f>IF(D40=0,0,+$B$41*$B$40)</f>
        <v>0</v>
      </c>
    </row>
    <row r="45" spans="1:5" ht="15" customHeight="1" x14ac:dyDescent="0.25">
      <c r="A45" s="12" t="s">
        <v>29</v>
      </c>
      <c r="B45" s="7"/>
      <c r="C45" s="7">
        <f>IF(C39=$B$42,$B$40,0)</f>
        <v>0</v>
      </c>
      <c r="D45" s="7">
        <f>IF(D39=$B$42,$B$40,0)</f>
        <v>0</v>
      </c>
      <c r="E45" s="7">
        <f>IF(E39=$B$42,$B$40,0)</f>
        <v>0</v>
      </c>
    </row>
    <row r="46" spans="1:5" ht="15" customHeight="1" x14ac:dyDescent="0.25">
      <c r="A46" s="21" t="s">
        <v>30</v>
      </c>
      <c r="B46" s="12"/>
      <c r="C46" s="7">
        <f>+C44*PyG!$B$29</f>
        <v>0</v>
      </c>
      <c r="D46" s="7">
        <f>+D44*PyG!$B$29</f>
        <v>0</v>
      </c>
      <c r="E46" s="7">
        <f>+E44*PyG!$B$29</f>
        <v>0</v>
      </c>
    </row>
    <row r="48" spans="1:5" ht="15" customHeight="1" x14ac:dyDescent="0.3">
      <c r="A48" s="15" t="s">
        <v>189</v>
      </c>
      <c r="B48" s="13">
        <f>+B39</f>
        <v>0</v>
      </c>
      <c r="C48" s="13">
        <f t="shared" ref="C48:E48" si="7">+C39</f>
        <v>1</v>
      </c>
      <c r="D48" s="13">
        <f t="shared" si="7"/>
        <v>2</v>
      </c>
      <c r="E48" s="13">
        <f t="shared" si="7"/>
        <v>3</v>
      </c>
    </row>
    <row r="49" spans="1:5" ht="15" customHeight="1" x14ac:dyDescent="0.25">
      <c r="A49" s="12" t="s">
        <v>26</v>
      </c>
      <c r="B49" s="7">
        <f>+B22+B31+B40</f>
        <v>0</v>
      </c>
      <c r="C49" s="7">
        <f t="shared" ref="C49:E49" si="8">+C22+C31+C40</f>
        <v>0</v>
      </c>
      <c r="D49" s="7">
        <f t="shared" si="8"/>
        <v>0</v>
      </c>
      <c r="E49" s="7">
        <f t="shared" si="8"/>
        <v>0</v>
      </c>
    </row>
    <row r="50" spans="1:5" ht="15" customHeight="1" x14ac:dyDescent="0.25">
      <c r="A50" s="12" t="s">
        <v>178</v>
      </c>
      <c r="B50" s="96"/>
      <c r="C50" s="7">
        <f>+C26+C35+C44</f>
        <v>0</v>
      </c>
      <c r="D50" s="7">
        <f t="shared" ref="D50:E50" si="9">+D26+D35+D44</f>
        <v>0</v>
      </c>
      <c r="E50" s="7">
        <f t="shared" si="9"/>
        <v>0</v>
      </c>
    </row>
    <row r="51" spans="1:5" ht="15" customHeight="1" x14ac:dyDescent="0.25">
      <c r="A51" s="12" t="s">
        <v>29</v>
      </c>
      <c r="B51" s="12"/>
      <c r="C51" s="7">
        <f t="shared" ref="C51:E52" si="10">+C27+C36+C45</f>
        <v>0</v>
      </c>
      <c r="D51" s="7">
        <f t="shared" si="10"/>
        <v>0</v>
      </c>
      <c r="E51" s="7">
        <f t="shared" si="10"/>
        <v>0</v>
      </c>
    </row>
    <row r="52" spans="1:5" ht="15" customHeight="1" x14ac:dyDescent="0.25">
      <c r="A52" s="12" t="s">
        <v>190</v>
      </c>
      <c r="B52" s="12"/>
      <c r="C52" s="7">
        <f t="shared" si="10"/>
        <v>0</v>
      </c>
      <c r="D52" s="7">
        <f t="shared" si="10"/>
        <v>0</v>
      </c>
      <c r="E52" s="7">
        <f t="shared" si="10"/>
        <v>0</v>
      </c>
    </row>
    <row r="55" spans="1:5" ht="15" customHeight="1" x14ac:dyDescent="0.3">
      <c r="A55" s="1" t="s">
        <v>327</v>
      </c>
    </row>
    <row r="57" spans="1:5" ht="15" customHeight="1" x14ac:dyDescent="0.3">
      <c r="A57" s="15" t="s">
        <v>328</v>
      </c>
      <c r="B57" s="13">
        <v>0</v>
      </c>
      <c r="C57" s="13">
        <v>1</v>
      </c>
      <c r="D57" s="13">
        <v>2</v>
      </c>
      <c r="E57" s="13">
        <v>3</v>
      </c>
    </row>
    <row r="58" spans="1:5" ht="15" customHeight="1" x14ac:dyDescent="0.25">
      <c r="A58" s="12" t="s">
        <v>26</v>
      </c>
      <c r="B58" s="7">
        <f>+'PLAN INV Y FIN INICIAL'!E8</f>
        <v>0</v>
      </c>
      <c r="C58" s="50"/>
      <c r="D58" s="50"/>
      <c r="E58" s="50"/>
    </row>
    <row r="60" spans="1:5" ht="15" customHeight="1" x14ac:dyDescent="0.3">
      <c r="A60" s="15" t="s">
        <v>329</v>
      </c>
      <c r="B60" s="13">
        <v>0</v>
      </c>
      <c r="C60" s="13">
        <v>1</v>
      </c>
      <c r="D60" s="13">
        <v>2</v>
      </c>
      <c r="E60" s="13">
        <v>3</v>
      </c>
    </row>
    <row r="61" spans="1:5" ht="15" customHeight="1" x14ac:dyDescent="0.25">
      <c r="A61" s="12" t="s">
        <v>26</v>
      </c>
      <c r="B61" s="7"/>
      <c r="C61" s="50"/>
      <c r="D61" s="50"/>
      <c r="E61" s="50"/>
    </row>
    <row r="63" spans="1:5" ht="15" customHeight="1" x14ac:dyDescent="0.3">
      <c r="A63" s="1" t="s">
        <v>338</v>
      </c>
    </row>
    <row r="65" spans="1:5" ht="15" customHeight="1" x14ac:dyDescent="0.3">
      <c r="A65" s="15" t="s">
        <v>339</v>
      </c>
      <c r="B65" s="13">
        <v>0</v>
      </c>
      <c r="C65" s="13">
        <v>1</v>
      </c>
      <c r="D65" s="13">
        <v>2</v>
      </c>
      <c r="E65" s="13">
        <v>3</v>
      </c>
    </row>
    <row r="66" spans="1:5" ht="15" customHeight="1" x14ac:dyDescent="0.25">
      <c r="A66" s="12" t="s">
        <v>340</v>
      </c>
      <c r="B66" s="108"/>
      <c r="C66" s="108"/>
      <c r="D66" s="108"/>
      <c r="E66" s="108"/>
    </row>
    <row r="67" spans="1:5" ht="15" customHeight="1" x14ac:dyDescent="0.25">
      <c r="A67" s="12" t="s">
        <v>341</v>
      </c>
      <c r="B67" s="108"/>
      <c r="C67" s="108"/>
      <c r="D67" s="108"/>
      <c r="E67" s="108"/>
    </row>
    <row r="70" spans="1:5" ht="15" customHeight="1" x14ac:dyDescent="0.3">
      <c r="A70" s="100" t="s">
        <v>314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C7" sqref="C7"/>
    </sheetView>
  </sheetViews>
  <sheetFormatPr baseColWidth="10" defaultRowHeight="15" x14ac:dyDescent="0.25"/>
  <cols>
    <col min="1" max="1" width="61.42578125" bestFit="1" customWidth="1"/>
    <col min="2" max="2" width="13.5703125" bestFit="1" customWidth="1"/>
    <col min="3" max="3" width="16.7109375" bestFit="1" customWidth="1"/>
    <col min="4" max="5" width="14.5703125" bestFit="1" customWidth="1"/>
    <col min="7" max="7" width="15.140625" bestFit="1" customWidth="1"/>
  </cols>
  <sheetData>
    <row r="1" spans="1:5" ht="18.75" x14ac:dyDescent="0.3">
      <c r="A1" s="2" t="s">
        <v>43</v>
      </c>
    </row>
    <row r="2" spans="1:5" ht="18.75" x14ac:dyDescent="0.3">
      <c r="A2" s="2"/>
    </row>
    <row r="4" spans="1:5" ht="18.75" x14ac:dyDescent="0.3">
      <c r="A4" s="15" t="s">
        <v>32</v>
      </c>
      <c r="B4" s="36">
        <v>0</v>
      </c>
      <c r="C4" s="36">
        <v>1</v>
      </c>
      <c r="D4" s="36">
        <v>2</v>
      </c>
      <c r="E4" s="36">
        <v>3</v>
      </c>
    </row>
    <row r="5" spans="1:5" x14ac:dyDescent="0.25">
      <c r="A5" s="12" t="s">
        <v>44</v>
      </c>
      <c r="B5" s="17">
        <f>+AUX_EXPLOT!B152</f>
        <v>0</v>
      </c>
      <c r="C5" s="17">
        <f>+AUX_EXPLOT!C152</f>
        <v>0</v>
      </c>
      <c r="D5" s="17">
        <f>+AUX_EXPLOT!D152</f>
        <v>0</v>
      </c>
      <c r="E5" s="17">
        <f>+AUX_EXPLOT!E152</f>
        <v>0</v>
      </c>
    </row>
    <row r="6" spans="1:5" x14ac:dyDescent="0.25">
      <c r="A6" s="26" t="s">
        <v>45</v>
      </c>
      <c r="B6" s="17">
        <f>-AUX_EXPLOT!B155</f>
        <v>0</v>
      </c>
      <c r="C6" s="17">
        <f>-AUX_EXPLOT!C155</f>
        <v>0</v>
      </c>
      <c r="D6" s="17">
        <f>-AUX_EXPLOT!D155</f>
        <v>0</v>
      </c>
      <c r="E6" s="17">
        <f>-AUX_EXPLOT!E155</f>
        <v>0</v>
      </c>
    </row>
    <row r="7" spans="1:5" x14ac:dyDescent="0.25">
      <c r="A7" s="27" t="s">
        <v>46</v>
      </c>
      <c r="B7" s="28">
        <f>+B5+B6</f>
        <v>0</v>
      </c>
      <c r="C7" s="28">
        <f>+C5+C6</f>
        <v>0</v>
      </c>
      <c r="D7" s="28">
        <f t="shared" ref="D7:E7" si="0">+D5+D6</f>
        <v>0</v>
      </c>
      <c r="E7" s="28">
        <f t="shared" si="0"/>
        <v>0</v>
      </c>
    </row>
    <row r="8" spans="1:5" x14ac:dyDescent="0.25">
      <c r="A8" s="26" t="s">
        <v>310</v>
      </c>
      <c r="B8" s="99"/>
      <c r="C8" s="99"/>
      <c r="D8" s="99"/>
      <c r="E8" s="99"/>
    </row>
    <row r="9" spans="1:5" x14ac:dyDescent="0.25">
      <c r="A9" s="26" t="s">
        <v>48</v>
      </c>
      <c r="B9" s="17">
        <f>+'AUX _FINANCIACIÓN'!B11</f>
        <v>0</v>
      </c>
      <c r="C9" s="17">
        <f>+'AUX _FINANCIACIÓN'!C11</f>
        <v>0</v>
      </c>
      <c r="D9" s="17">
        <f>+'AUX _FINANCIACIÓN'!D11</f>
        <v>0</v>
      </c>
      <c r="E9" s="17">
        <f>+'AUX _FINANCIACIÓN'!E11</f>
        <v>0</v>
      </c>
    </row>
    <row r="10" spans="1:5" x14ac:dyDescent="0.25">
      <c r="A10" s="26" t="s">
        <v>201</v>
      </c>
      <c r="B10" s="17">
        <f>-AUX_EXPLOT!B160-AUX_EXPLOT!B161</f>
        <v>0</v>
      </c>
      <c r="C10" s="17">
        <f>-AUX_EXPLOT!C160-AUX_EXPLOT!C161</f>
        <v>0</v>
      </c>
      <c r="D10" s="17">
        <f>-AUX_EXPLOT!D160-AUX_EXPLOT!D161</f>
        <v>0</v>
      </c>
      <c r="E10" s="17">
        <f>-AUX_EXPLOT!E160-AUX_EXPLOT!E161</f>
        <v>0</v>
      </c>
    </row>
    <row r="11" spans="1:5" x14ac:dyDescent="0.25">
      <c r="A11" s="26" t="s">
        <v>47</v>
      </c>
      <c r="B11" s="17">
        <f>-AUX_EXPLOT!B174-B10</f>
        <v>0</v>
      </c>
      <c r="C11" s="17">
        <f>-AUX_EXPLOT!C174-C10</f>
        <v>0</v>
      </c>
      <c r="D11" s="17">
        <f>-AUX_EXPLOT!D174-D10</f>
        <v>0</v>
      </c>
      <c r="E11" s="17">
        <f>-AUX_EXPLOT!E174-E10</f>
        <v>0</v>
      </c>
    </row>
    <row r="12" spans="1:5" x14ac:dyDescent="0.25">
      <c r="A12" s="27" t="s">
        <v>49</v>
      </c>
      <c r="B12" s="28">
        <f>+B7+B8+B9+B10+B11</f>
        <v>0</v>
      </c>
      <c r="C12" s="28">
        <f t="shared" ref="C12:E12" si="1">+C7+C8+C9+C10+C11</f>
        <v>0</v>
      </c>
      <c r="D12" s="28">
        <f t="shared" si="1"/>
        <v>0</v>
      </c>
      <c r="E12" s="28">
        <f t="shared" si="1"/>
        <v>0</v>
      </c>
    </row>
    <row r="13" spans="1:5" x14ac:dyDescent="0.25">
      <c r="A13" s="26" t="s">
        <v>50</v>
      </c>
      <c r="B13" s="17">
        <f>-'AUX_INV Y AMORT TEC'!B25</f>
        <v>0</v>
      </c>
      <c r="C13" s="17">
        <f>-'AUX_INV Y AMORT TEC'!C25</f>
        <v>0</v>
      </c>
      <c r="D13" s="17">
        <f>-'AUX_INV Y AMORT TEC'!D25</f>
        <v>0</v>
      </c>
      <c r="E13" s="17">
        <f>-'AUX_INV Y AMORT TEC'!E25</f>
        <v>0</v>
      </c>
    </row>
    <row r="14" spans="1:5" x14ac:dyDescent="0.25">
      <c r="A14" s="26" t="s">
        <v>278</v>
      </c>
      <c r="B14" s="17">
        <f>+'AUX_INV Y AMORT TEC'!B29</f>
        <v>0</v>
      </c>
      <c r="C14" s="17">
        <f>+'AUX_INV Y AMORT TEC'!C29</f>
        <v>0</v>
      </c>
      <c r="D14" s="17">
        <f>+'AUX_INV Y AMORT TEC'!D29</f>
        <v>0</v>
      </c>
      <c r="E14" s="17">
        <f>+'AUX_INV Y AMORT TEC'!E29</f>
        <v>0</v>
      </c>
    </row>
    <row r="15" spans="1:5" x14ac:dyDescent="0.25">
      <c r="A15" s="27" t="s">
        <v>51</v>
      </c>
      <c r="B15" s="28">
        <f>+B12+B13+B14</f>
        <v>0</v>
      </c>
      <c r="C15" s="28">
        <f t="shared" ref="C15:E15" si="2">+C12+C13+C14</f>
        <v>0</v>
      </c>
      <c r="D15" s="28">
        <f t="shared" si="2"/>
        <v>0</v>
      </c>
      <c r="E15" s="28">
        <f t="shared" si="2"/>
        <v>0</v>
      </c>
    </row>
    <row r="16" spans="1:5" x14ac:dyDescent="0.25">
      <c r="A16" s="26" t="s">
        <v>52</v>
      </c>
      <c r="B16" s="17"/>
      <c r="C16" s="17">
        <f>-'AUX _FINANCIACIÓN'!C50</f>
        <v>0</v>
      </c>
      <c r="D16" s="17">
        <f>-'AUX _FINANCIACIÓN'!D50</f>
        <v>0</v>
      </c>
      <c r="E16" s="17">
        <f>-'AUX _FINANCIACIÓN'!E50</f>
        <v>0</v>
      </c>
    </row>
    <row r="17" spans="1:7" x14ac:dyDescent="0.25">
      <c r="A17" s="27" t="s">
        <v>53</v>
      </c>
      <c r="B17" s="28">
        <f>+B15+B16</f>
        <v>0</v>
      </c>
      <c r="C17" s="28">
        <f t="shared" ref="C17:E17" si="3">+C15+C16</f>
        <v>0</v>
      </c>
      <c r="D17" s="28">
        <f t="shared" si="3"/>
        <v>0</v>
      </c>
      <c r="E17" s="28">
        <f t="shared" si="3"/>
        <v>0</v>
      </c>
    </row>
    <row r="18" spans="1:7" x14ac:dyDescent="0.25">
      <c r="A18" s="26" t="s">
        <v>174</v>
      </c>
      <c r="B18" s="17">
        <f>-PyG!$B$29*PyG!B17+PyG!B29*'PLAN INV Y FIN INICIAL'!B32</f>
        <v>0</v>
      </c>
      <c r="C18" s="17">
        <f>-PyG!$C$29*PyG!C17</f>
        <v>0</v>
      </c>
      <c r="D18" s="17">
        <f>-PyG!$D$29*PyG!D17</f>
        <v>0</v>
      </c>
      <c r="E18" s="17">
        <f>-PyG!$E$29*PyG!E17</f>
        <v>0</v>
      </c>
    </row>
    <row r="19" spans="1:7" x14ac:dyDescent="0.25">
      <c r="A19" s="27" t="s">
        <v>54</v>
      </c>
      <c r="B19" s="28">
        <f>+B17+B18</f>
        <v>0</v>
      </c>
      <c r="C19" s="28">
        <f t="shared" ref="C19:E19" si="4">+C17+C18</f>
        <v>0</v>
      </c>
      <c r="D19" s="28">
        <f t="shared" si="4"/>
        <v>0</v>
      </c>
      <c r="E19" s="28">
        <f t="shared" si="4"/>
        <v>0</v>
      </c>
    </row>
    <row r="20" spans="1:7" x14ac:dyDescent="0.25">
      <c r="A20" s="21" t="s">
        <v>79</v>
      </c>
      <c r="B20" s="19">
        <f>IF(B19&lt;=0,+B19,'AUX _FINANCIACIÓN'!B67*PyG!B19)</f>
        <v>0</v>
      </c>
      <c r="C20" s="19">
        <f>IF(C19&lt;=0,+C19,'AUX _FINANCIACIÓN'!C67*PyG!C19)</f>
        <v>0</v>
      </c>
      <c r="D20" s="19">
        <f>IF(D19&lt;=0,+D19,'AUX _FINANCIACIÓN'!D67*PyG!D19)</f>
        <v>0</v>
      </c>
      <c r="E20" s="19">
        <f>IF(E19&lt;=0,+E19,'AUX _FINANCIACIÓN'!E67*PyG!E19)</f>
        <v>0</v>
      </c>
      <c r="G20" s="18"/>
    </row>
    <row r="21" spans="1:7" x14ac:dyDescent="0.25">
      <c r="A21" s="12" t="s">
        <v>335</v>
      </c>
      <c r="B21" s="7">
        <f>B19-B20</f>
        <v>0</v>
      </c>
      <c r="C21" s="7">
        <f>C19-C20</f>
        <v>0</v>
      </c>
      <c r="D21" s="19">
        <f>D19-D20</f>
        <v>0</v>
      </c>
      <c r="E21" s="19">
        <f>E19-E20</f>
        <v>0</v>
      </c>
    </row>
    <row r="22" spans="1:7" x14ac:dyDescent="0.25">
      <c r="C22" s="18"/>
      <c r="D22" s="18"/>
      <c r="E22" s="18"/>
    </row>
    <row r="23" spans="1:7" x14ac:dyDescent="0.25">
      <c r="A23" s="76" t="s">
        <v>192</v>
      </c>
      <c r="B23" s="36">
        <v>0</v>
      </c>
      <c r="C23" s="36">
        <v>1</v>
      </c>
      <c r="D23" s="36">
        <v>2</v>
      </c>
      <c r="E23" s="36">
        <v>3</v>
      </c>
    </row>
    <row r="24" spans="1:7" x14ac:dyDescent="0.25">
      <c r="A24" s="12" t="s">
        <v>193</v>
      </c>
      <c r="B24" s="19">
        <f>+B18</f>
        <v>0</v>
      </c>
      <c r="C24" s="19">
        <f t="shared" ref="C24:E24" si="5">+C18</f>
        <v>0</v>
      </c>
      <c r="D24" s="19">
        <f t="shared" si="5"/>
        <v>0</v>
      </c>
      <c r="E24" s="19">
        <f t="shared" si="5"/>
        <v>0</v>
      </c>
    </row>
    <row r="25" spans="1:7" x14ac:dyDescent="0.25">
      <c r="A25" s="77" t="s">
        <v>194</v>
      </c>
      <c r="B25" s="78">
        <f>+B24</f>
        <v>0</v>
      </c>
      <c r="C25" s="78">
        <f>+B25-C26+C24</f>
        <v>0</v>
      </c>
      <c r="D25" s="78">
        <f t="shared" ref="D25:E25" si="6">+C25-D26+D24</f>
        <v>0</v>
      </c>
      <c r="E25" s="78">
        <f t="shared" si="6"/>
        <v>0</v>
      </c>
    </row>
    <row r="26" spans="1:7" x14ac:dyDescent="0.25">
      <c r="A26" s="21" t="s">
        <v>195</v>
      </c>
      <c r="B26" s="12"/>
      <c r="C26" s="19">
        <f>IF(B25&lt;0,B25,0)</f>
        <v>0</v>
      </c>
      <c r="D26" s="19">
        <f>IF(C25&lt;0,C25,0)</f>
        <v>0</v>
      </c>
      <c r="E26" s="19">
        <f>IF(D25&lt;0,D25,0)</f>
        <v>0</v>
      </c>
    </row>
    <row r="28" spans="1:7" x14ac:dyDescent="0.25">
      <c r="B28" s="13">
        <v>0</v>
      </c>
      <c r="C28" s="13">
        <v>1</v>
      </c>
      <c r="D28" s="13">
        <v>2</v>
      </c>
      <c r="E28" s="13">
        <v>3</v>
      </c>
    </row>
    <row r="29" spans="1:7" ht="18.75" x14ac:dyDescent="0.3">
      <c r="A29" s="15" t="s">
        <v>351</v>
      </c>
      <c r="B29" s="70">
        <v>0.25</v>
      </c>
      <c r="C29" s="70">
        <v>0.25</v>
      </c>
      <c r="D29" s="70">
        <v>0.15</v>
      </c>
      <c r="E29" s="70">
        <v>0.15</v>
      </c>
    </row>
    <row r="30" spans="1:7" ht="18.75" x14ac:dyDescent="0.3">
      <c r="A30" s="15" t="s">
        <v>350</v>
      </c>
      <c r="B30" s="70">
        <v>0.25</v>
      </c>
    </row>
    <row r="31" spans="1:7" x14ac:dyDescent="0.25">
      <c r="A31" s="93" t="s">
        <v>311</v>
      </c>
    </row>
    <row r="32" spans="1:7" x14ac:dyDescent="0.25">
      <c r="A32" s="94" t="s">
        <v>312</v>
      </c>
    </row>
    <row r="33" spans="1:1" x14ac:dyDescent="0.25">
      <c r="A33" s="94" t="s">
        <v>331</v>
      </c>
    </row>
    <row r="34" spans="1:1" x14ac:dyDescent="0.25">
      <c r="A34" s="94" t="s">
        <v>332</v>
      </c>
    </row>
    <row r="36" spans="1:1" ht="15.75" x14ac:dyDescent="0.3">
      <c r="A36" s="100" t="s">
        <v>314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6" sqref="E6"/>
    </sheetView>
  </sheetViews>
  <sheetFormatPr baseColWidth="10" defaultRowHeight="15" x14ac:dyDescent="0.25"/>
  <cols>
    <col min="1" max="1" width="38.140625" customWidth="1"/>
    <col min="2" max="2" width="13" bestFit="1" customWidth="1"/>
    <col min="3" max="5" width="14.5703125" bestFit="1" customWidth="1"/>
    <col min="6" max="9" width="13" bestFit="1" customWidth="1"/>
  </cols>
  <sheetData>
    <row r="1" spans="1:9" ht="18.75" x14ac:dyDescent="0.3">
      <c r="A1" s="1" t="s">
        <v>196</v>
      </c>
    </row>
    <row r="3" spans="1:9" x14ac:dyDescent="0.25">
      <c r="A3" s="79" t="s">
        <v>197</v>
      </c>
      <c r="B3" s="80">
        <v>0.21</v>
      </c>
    </row>
    <row r="5" spans="1:9" ht="18.75" x14ac:dyDescent="0.3">
      <c r="A5" s="15" t="s">
        <v>2</v>
      </c>
      <c r="B5" s="15">
        <v>0</v>
      </c>
      <c r="C5" s="15">
        <v>1</v>
      </c>
      <c r="D5" s="15">
        <v>2</v>
      </c>
      <c r="E5" s="15">
        <v>3</v>
      </c>
    </row>
    <row r="6" spans="1:9" x14ac:dyDescent="0.25">
      <c r="A6" s="12" t="s">
        <v>198</v>
      </c>
      <c r="B6" s="7">
        <f>+'PLAN INV Y FIN INICIAL'!B34</f>
        <v>0</v>
      </c>
      <c r="C6" s="7">
        <f>-(-AUX_EXPLOT!C154-AUX_EXPLOT!C174+AUX_EXPLOT!C161+AUX_EXPLOT!C160-'AUX_INV Y AMORT TEC'!C27)*IVA!$B$3+(-PyG!C8*IVA!$B$3)</f>
        <v>0</v>
      </c>
      <c r="D6" s="7">
        <f>-(-AUX_EXPLOT!D154-AUX_EXPLOT!D174+AUX_EXPLOT!D161+AUX_EXPLOT!D160-'AUX_INV Y AMORT TEC'!D27)*IVA!$B$3+(-PyG!D8*IVA!$B$3)</f>
        <v>0</v>
      </c>
      <c r="E6" s="7">
        <f>-(-AUX_EXPLOT!E154-AUX_EXPLOT!E174+AUX_EXPLOT!E161+AUX_EXPLOT!E160-'AUX_INV Y AMORT TEC'!E27)*IVA!$B$3+(-PyG!E8*IVA!$B$3)</f>
        <v>0</v>
      </c>
    </row>
    <row r="7" spans="1:9" x14ac:dyDescent="0.25">
      <c r="A7" s="12" t="s">
        <v>199</v>
      </c>
      <c r="B7" s="7">
        <f>+(PyG!B5)*IVA!B3</f>
        <v>0</v>
      </c>
      <c r="C7" s="7">
        <f>+(PyG!C5+'AUX_INV Y AMORT TEC'!C30)*IVA!$B$3</f>
        <v>0</v>
      </c>
      <c r="D7" s="7">
        <f>+(PyG!D5+'AUX_INV Y AMORT TEC'!D30)*IVA!$B$3</f>
        <v>0</v>
      </c>
      <c r="E7" s="7">
        <f>+(PyG!E5+'AUX_INV Y AMORT TEC'!E30)*IVA!$B$3</f>
        <v>0</v>
      </c>
      <c r="G7" s="18"/>
      <c r="H7" s="18"/>
      <c r="I7" s="18"/>
    </row>
    <row r="8" spans="1:9" x14ac:dyDescent="0.25">
      <c r="A8" s="12" t="s">
        <v>209</v>
      </c>
      <c r="B8" s="19">
        <f>+B6-B7</f>
        <v>0</v>
      </c>
      <c r="C8" s="19">
        <f>IF(B8&gt;0,B8+C6-C7,C6-C7)</f>
        <v>0</v>
      </c>
      <c r="D8" s="19">
        <f>IF($C$8&gt;0,$C$8+D6-D7,+D6-D7)</f>
        <v>0</v>
      </c>
      <c r="E8" s="19">
        <f>IF($D$8&gt;0,$D$8+E6-E7,+E6-E7)</f>
        <v>0</v>
      </c>
      <c r="F8" s="18"/>
      <c r="G8" s="18"/>
      <c r="H8" s="18"/>
      <c r="I8" s="18"/>
    </row>
    <row r="9" spans="1:9" x14ac:dyDescent="0.25">
      <c r="A9" s="12" t="s">
        <v>200</v>
      </c>
      <c r="B9" s="7"/>
      <c r="C9" s="7">
        <f>IF(B8&gt;0,0,B8)</f>
        <v>0</v>
      </c>
      <c r="D9" s="7">
        <f t="shared" ref="D9:E9" si="0">IF(C8&gt;0,0,C8)</f>
        <v>0</v>
      </c>
      <c r="E9" s="7">
        <f t="shared" si="0"/>
        <v>0</v>
      </c>
    </row>
    <row r="11" spans="1:9" x14ac:dyDescent="0.25">
      <c r="A11" s="102" t="s">
        <v>300</v>
      </c>
      <c r="B11" s="83"/>
      <c r="C11" s="83"/>
      <c r="D11" s="83"/>
      <c r="E11" s="83"/>
    </row>
    <row r="12" spans="1:9" x14ac:dyDescent="0.25">
      <c r="A12" s="102" t="s">
        <v>301</v>
      </c>
      <c r="B12" s="83"/>
      <c r="C12" s="83"/>
      <c r="D12" s="83"/>
      <c r="E12" s="83"/>
    </row>
    <row r="13" spans="1:9" x14ac:dyDescent="0.25">
      <c r="A13" s="102" t="s">
        <v>274</v>
      </c>
      <c r="B13" s="83"/>
      <c r="C13" s="83"/>
      <c r="D13" s="83"/>
      <c r="E13" s="83"/>
    </row>
    <row r="14" spans="1:9" x14ac:dyDescent="0.25">
      <c r="C14" s="18"/>
    </row>
    <row r="15" spans="1:9" ht="15.75" x14ac:dyDescent="0.3">
      <c r="A15" s="100" t="s">
        <v>314</v>
      </c>
      <c r="C15" s="18"/>
    </row>
    <row r="16" spans="1:9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B5" sqref="B5:E5"/>
    </sheetView>
  </sheetViews>
  <sheetFormatPr baseColWidth="10" defaultRowHeight="15" x14ac:dyDescent="0.25"/>
  <cols>
    <col min="1" max="1" width="38" customWidth="1"/>
    <col min="2" max="3" width="18" bestFit="1" customWidth="1"/>
    <col min="4" max="5" width="20.140625" bestFit="1" customWidth="1"/>
  </cols>
  <sheetData>
    <row r="1" spans="1:5" ht="18.75" x14ac:dyDescent="0.3">
      <c r="A1" s="2" t="s">
        <v>31</v>
      </c>
    </row>
    <row r="2" spans="1:5" ht="18.75" x14ac:dyDescent="0.3">
      <c r="A2" s="2"/>
    </row>
    <row r="4" spans="1:5" ht="18.75" x14ac:dyDescent="0.3">
      <c r="A4" s="15" t="s">
        <v>32</v>
      </c>
      <c r="B4" s="13">
        <v>0</v>
      </c>
      <c r="C4" s="13">
        <v>1</v>
      </c>
      <c r="D4" s="13">
        <v>2</v>
      </c>
      <c r="E4" s="13">
        <v>3</v>
      </c>
    </row>
    <row r="5" spans="1:5" x14ac:dyDescent="0.25">
      <c r="A5" s="12" t="s">
        <v>4</v>
      </c>
      <c r="B5" s="7">
        <f>+AUX_EXPLOT!B153</f>
        <v>0</v>
      </c>
      <c r="C5" s="7">
        <f>+AUX_EXPLOT!C153</f>
        <v>0</v>
      </c>
      <c r="D5" s="7">
        <f>+AUX_EXPLOT!D153</f>
        <v>0</v>
      </c>
      <c r="E5" s="7">
        <f>+AUX_EXPLOT!E153</f>
        <v>0</v>
      </c>
    </row>
    <row r="6" spans="1:5" x14ac:dyDescent="0.25">
      <c r="A6" s="12" t="s">
        <v>33</v>
      </c>
      <c r="B6" s="7">
        <f>+'PLAN INV Y FIN INICIAL'!B28</f>
        <v>0</v>
      </c>
      <c r="C6" s="7">
        <f>+AUX_EXPLOT!C179</f>
        <v>0</v>
      </c>
      <c r="D6" s="7">
        <f>+AUX_EXPLOT!D179</f>
        <v>0</v>
      </c>
      <c r="E6" s="7">
        <f>+AUX_EXPLOT!E179</f>
        <v>0</v>
      </c>
    </row>
    <row r="7" spans="1:5" x14ac:dyDescent="0.25">
      <c r="A7" s="21" t="s">
        <v>75</v>
      </c>
      <c r="B7" s="46">
        <f>IF(PyG!B25&gt;0,PyG!B25,0)</f>
        <v>0</v>
      </c>
      <c r="C7" s="46">
        <f>IF(PyG!C25&gt;0,PyG!C25,0)</f>
        <v>0</v>
      </c>
      <c r="D7" s="46">
        <f>IF(PyG!D25&gt;0,PyG!D25,0)</f>
        <v>0</v>
      </c>
      <c r="E7" s="46">
        <f>IF(PyG!E25&gt;0,PyG!E25,0)</f>
        <v>0</v>
      </c>
    </row>
    <row r="8" spans="1:5" x14ac:dyDescent="0.25">
      <c r="A8" s="21" t="s">
        <v>202</v>
      </c>
      <c r="B8" s="46">
        <f>IF(IVA!B8&gt;0,IVA!B8,0)</f>
        <v>0</v>
      </c>
      <c r="C8" s="46">
        <f>IF(IVA!C8&gt;0,IVA!C8,0)</f>
        <v>0</v>
      </c>
      <c r="D8" s="46">
        <f>IF(IVA!D8&gt;0,IVA!D8,0)</f>
        <v>0</v>
      </c>
      <c r="E8" s="46">
        <f>IF(IVA!E8&gt;0,IVA!E8,0)</f>
        <v>0</v>
      </c>
    </row>
    <row r="9" spans="1:5" x14ac:dyDescent="0.25">
      <c r="A9" s="22" t="s">
        <v>34</v>
      </c>
      <c r="B9" s="8">
        <f>SUM(B5:B8)</f>
        <v>0</v>
      </c>
      <c r="C9" s="8">
        <f t="shared" ref="C9:E9" si="0">SUM(C5:C8)</f>
        <v>0</v>
      </c>
      <c r="D9" s="8">
        <f t="shared" si="0"/>
        <v>0</v>
      </c>
      <c r="E9" s="8">
        <f t="shared" si="0"/>
        <v>0</v>
      </c>
    </row>
    <row r="10" spans="1:5" x14ac:dyDescent="0.25">
      <c r="A10" s="12" t="s">
        <v>35</v>
      </c>
      <c r="B10" s="7">
        <v>0</v>
      </c>
      <c r="C10" s="7">
        <f>+AUX_EXPLOT!C180</f>
        <v>0</v>
      </c>
      <c r="D10" s="7">
        <f>+AUX_EXPLOT!D180</f>
        <v>0</v>
      </c>
      <c r="E10" s="7">
        <f>+AUX_EXPLOT!E180</f>
        <v>0</v>
      </c>
    </row>
    <row r="11" spans="1:5" x14ac:dyDescent="0.25">
      <c r="A11" s="21" t="s">
        <v>36</v>
      </c>
      <c r="B11" s="46">
        <f>+'PLAN INV Y FIN INICIAL'!E21</f>
        <v>0</v>
      </c>
      <c r="C11" s="46">
        <f>+AUX_EXPLOT!C181</f>
        <v>0</v>
      </c>
      <c r="D11" s="46">
        <f>+AUX_EXPLOT!D181</f>
        <v>0</v>
      </c>
      <c r="E11" s="46">
        <f>+AUX_EXPLOT!E181</f>
        <v>0</v>
      </c>
    </row>
    <row r="12" spans="1:5" x14ac:dyDescent="0.25">
      <c r="A12" s="21" t="s">
        <v>191</v>
      </c>
      <c r="B12" s="46">
        <f>IF(PyG!B25&lt;0,-PyG!B25,0)</f>
        <v>0</v>
      </c>
      <c r="C12" s="46">
        <f>IF(PyG!C25&lt;0,-PyG!C25,0)</f>
        <v>0</v>
      </c>
      <c r="D12" s="46">
        <f>IF(PyG!D25&lt;0,-PyG!D25,0)</f>
        <v>0</v>
      </c>
      <c r="E12" s="46">
        <f>IF(PyG!E25&lt;0,-PyG!E25,0)</f>
        <v>0</v>
      </c>
    </row>
    <row r="13" spans="1:5" x14ac:dyDescent="0.25">
      <c r="A13" s="21" t="s">
        <v>299</v>
      </c>
      <c r="B13" s="46">
        <f>IF(IVA!B8&lt;0,-IVA!B8,0)</f>
        <v>0</v>
      </c>
      <c r="C13" s="46">
        <f>IF(IVA!C8&lt;0,-IVA!C8,0)</f>
        <v>0</v>
      </c>
      <c r="D13" s="46">
        <f>IF(IVA!D8&lt;0,-IVA!D8,0)</f>
        <v>0</v>
      </c>
      <c r="E13" s="46">
        <f>IF(IVA!E8&lt;0,-IVA!E8,0)</f>
        <v>0</v>
      </c>
    </row>
    <row r="14" spans="1:5" x14ac:dyDescent="0.25">
      <c r="A14" s="23" t="s">
        <v>37</v>
      </c>
      <c r="B14" s="24">
        <f>SUM(B10:B13)</f>
        <v>0</v>
      </c>
      <c r="C14" s="24">
        <f t="shared" ref="C14:E14" si="1">SUM(C10:C13)</f>
        <v>0</v>
      </c>
      <c r="D14" s="24">
        <f t="shared" si="1"/>
        <v>0</v>
      </c>
      <c r="E14" s="24">
        <f t="shared" si="1"/>
        <v>0</v>
      </c>
    </row>
    <row r="15" spans="1:5" ht="15.75" x14ac:dyDescent="0.25">
      <c r="A15" s="14" t="s">
        <v>38</v>
      </c>
      <c r="B15" s="30">
        <f>+B9-B14</f>
        <v>0</v>
      </c>
      <c r="C15" s="30">
        <f>+C9-C14</f>
        <v>0</v>
      </c>
      <c r="D15" s="30">
        <f>+D9-D14</f>
        <v>0</v>
      </c>
      <c r="E15" s="30">
        <f>+E9-E14</f>
        <v>0</v>
      </c>
    </row>
    <row r="16" spans="1:5" ht="15.75" x14ac:dyDescent="0.25">
      <c r="A16" s="14" t="s">
        <v>39</v>
      </c>
      <c r="B16" s="30">
        <f>+B15</f>
        <v>0</v>
      </c>
      <c r="C16" s="30">
        <f>+C15-B15</f>
        <v>0</v>
      </c>
      <c r="D16" s="30">
        <f t="shared" ref="D16:E16" si="2">+D15-C15</f>
        <v>0</v>
      </c>
      <c r="E16" s="30">
        <f t="shared" si="2"/>
        <v>0</v>
      </c>
    </row>
    <row r="19" spans="1:7" x14ac:dyDescent="0.25">
      <c r="A19" s="12" t="s">
        <v>211</v>
      </c>
      <c r="B19" s="19">
        <f>+B5+B6-B10-B11</f>
        <v>0</v>
      </c>
      <c r="C19" s="19">
        <f>+C5+C6-C10-C11</f>
        <v>0</v>
      </c>
      <c r="D19" s="19">
        <f>+D5+D6-D10-D11</f>
        <v>0</v>
      </c>
      <c r="E19" s="19">
        <f>+E5+E6-E10-E11</f>
        <v>0</v>
      </c>
      <c r="G19" s="109"/>
    </row>
    <row r="20" spans="1:7" x14ac:dyDescent="0.25">
      <c r="A20" s="12" t="s">
        <v>76</v>
      </c>
      <c r="B20" s="19">
        <f>+B19</f>
        <v>0</v>
      </c>
      <c r="C20" s="19">
        <f>+C19-B19</f>
        <v>0</v>
      </c>
      <c r="D20" s="19">
        <f t="shared" ref="D20:E20" si="3">+D19-C19</f>
        <v>0</v>
      </c>
      <c r="E20" s="19">
        <f t="shared" si="3"/>
        <v>0</v>
      </c>
    </row>
    <row r="22" spans="1:7" ht="15.75" x14ac:dyDescent="0.3">
      <c r="A22" s="100" t="s">
        <v>314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G14" sqref="G14"/>
    </sheetView>
  </sheetViews>
  <sheetFormatPr baseColWidth="10" defaultRowHeight="15" x14ac:dyDescent="0.25"/>
  <cols>
    <col min="1" max="1" width="37.5703125" bestFit="1" customWidth="1"/>
    <col min="2" max="2" width="14.5703125" bestFit="1" customWidth="1"/>
    <col min="3" max="5" width="16.28515625" bestFit="1" customWidth="1"/>
    <col min="6" max="9" width="14.5703125" bestFit="1" customWidth="1"/>
  </cols>
  <sheetData>
    <row r="1" spans="1:9" ht="18.75" x14ac:dyDescent="0.3">
      <c r="A1" s="2" t="s">
        <v>63</v>
      </c>
    </row>
    <row r="2" spans="1:9" ht="18.75" x14ac:dyDescent="0.3">
      <c r="A2" s="2"/>
    </row>
    <row r="4" spans="1:9" ht="18.75" x14ac:dyDescent="0.3">
      <c r="A4" s="15" t="s">
        <v>32</v>
      </c>
      <c r="B4" s="13">
        <v>0</v>
      </c>
      <c r="C4" s="13">
        <v>1</v>
      </c>
      <c r="D4" s="13">
        <v>2</v>
      </c>
      <c r="E4" s="13">
        <v>3</v>
      </c>
    </row>
    <row r="5" spans="1:9" x14ac:dyDescent="0.25">
      <c r="A5" s="26" t="s">
        <v>208</v>
      </c>
      <c r="B5" s="7"/>
      <c r="C5" s="7">
        <f>+AUX_EXPLOT!C152*(1+IVA!$B$3)-'Necesidades FM'!C6</f>
        <v>0</v>
      </c>
      <c r="D5" s="7">
        <f>+(AUX_EXPLOT!D152*(1+IVA!$B$3))+'Necesidades FM'!C6-'Necesidades FM'!D6</f>
        <v>0</v>
      </c>
      <c r="E5" s="7">
        <f>+(AUX_EXPLOT!E152*(1+IVA!$B$3))+'Necesidades FM'!D6-'Necesidades FM'!E6</f>
        <v>0</v>
      </c>
    </row>
    <row r="6" spans="1:9" x14ac:dyDescent="0.25">
      <c r="A6" s="26" t="s">
        <v>205</v>
      </c>
      <c r="B6" s="7">
        <f>-(+AUX_EXPLOT!B154*(1+IVA!$B$3)-'Necesidades FM'!B10)</f>
        <v>0</v>
      </c>
      <c r="C6" s="7">
        <f>-((+AUX_EXPLOT!C154*(1+IVA!$B$3))-'Necesidades FM'!C10+'Necesidades FM'!B10)</f>
        <v>0</v>
      </c>
      <c r="D6" s="7">
        <f>-((+AUX_EXPLOT!D154*(1+IVA!$B$3))-'Necesidades FM'!D10+'Necesidades FM'!C10)</f>
        <v>0</v>
      </c>
      <c r="E6" s="7">
        <f>-((+AUX_EXPLOT!E154*(1+IVA!$B$3))-'Necesidades FM'!E10+'Necesidades FM'!D10)</f>
        <v>0</v>
      </c>
    </row>
    <row r="7" spans="1:9" x14ac:dyDescent="0.25">
      <c r="A7" s="26" t="s">
        <v>295</v>
      </c>
      <c r="B7" s="46">
        <f>-((AUX_EXPLOT!B174-AUX_EXPLOT!B160-AUX_EXPLOT!B161)*(1+IVA!$B$3))-'Necesidades FM'!B11</f>
        <v>0</v>
      </c>
      <c r="C7" s="46">
        <f>-((AUX_EXPLOT!C174-AUX_EXPLOT!C160-AUX_EXPLOT!C161)*(1+IVA!$B$3))+'Necesidades FM'!C11</f>
        <v>0</v>
      </c>
      <c r="D7" s="46">
        <f>-((AUX_EXPLOT!D174-AUX_EXPLOT!D160-AUX_EXPLOT!D161)*(1+IVA!$B$3))+'Necesidades FM'!D11-'Necesidades FM'!C11</f>
        <v>0</v>
      </c>
      <c r="E7" s="46">
        <f>-((AUX_EXPLOT!E174-AUX_EXPLOT!E160-AUX_EXPLOT!E161)*(1+IVA!$B$3))+'Necesidades FM'!E11-'Necesidades FM'!D11</f>
        <v>0</v>
      </c>
    </row>
    <row r="8" spans="1:9" x14ac:dyDescent="0.25">
      <c r="A8" s="26" t="s">
        <v>206</v>
      </c>
      <c r="B8" s="46">
        <f>-AUX_EXPLOT!B160-AUX_EXPLOT!B161</f>
        <v>0</v>
      </c>
      <c r="C8" s="46">
        <f>-AUX_EXPLOT!C160-AUX_EXPLOT!C161</f>
        <v>0</v>
      </c>
      <c r="D8" s="46">
        <f>-AUX_EXPLOT!D160-AUX_EXPLOT!D161</f>
        <v>0</v>
      </c>
      <c r="E8" s="46">
        <f>-AUX_EXPLOT!E160-AUX_EXPLOT!E161</f>
        <v>0</v>
      </c>
      <c r="F8" s="18"/>
      <c r="G8" s="18"/>
      <c r="H8" s="18"/>
      <c r="I8" s="18"/>
    </row>
    <row r="9" spans="1:9" x14ac:dyDescent="0.25">
      <c r="A9" s="26" t="s">
        <v>204</v>
      </c>
      <c r="B9" s="7"/>
      <c r="C9" s="7">
        <f>+IVA!C9</f>
        <v>0</v>
      </c>
      <c r="D9" s="7">
        <f>+IVA!D9</f>
        <v>0</v>
      </c>
      <c r="E9" s="7">
        <f>+IVA!E9</f>
        <v>0</v>
      </c>
    </row>
    <row r="10" spans="1:9" x14ac:dyDescent="0.25">
      <c r="A10" s="12" t="s">
        <v>207</v>
      </c>
      <c r="B10" s="7">
        <f>(-('PLAN INV Y FIN INICIAL'!B14+'PLAN INV Y FIN INICIAL'!B6)+PyG!B8)*(1+IVA!$B$3)-'PLAN INV Y FIN INICIAL'!B25</f>
        <v>0</v>
      </c>
      <c r="C10" s="7">
        <f>(-'AUX_INV Y AMORT TEC'!C27+PyG!C8)*(1+IVA!$B$3)</f>
        <v>0</v>
      </c>
      <c r="D10" s="7">
        <f>(-'AUX_INV Y AMORT TEC'!D27+PyG!D8)*(1+IVA!$B$3)</f>
        <v>0</v>
      </c>
      <c r="E10" s="7">
        <f>(-'AUX_INV Y AMORT TEC'!E27+PyG!E8)*(1+IVA!$B$3)</f>
        <v>0</v>
      </c>
    </row>
    <row r="11" spans="1:9" x14ac:dyDescent="0.25">
      <c r="A11" s="26" t="s">
        <v>290</v>
      </c>
      <c r="B11" s="7">
        <f>-'PLAN INV Y FIN INICIAL'!B32*(1+IVA!$B$3)</f>
        <v>0</v>
      </c>
      <c r="C11" s="7"/>
      <c r="D11" s="7"/>
      <c r="E11" s="7"/>
    </row>
    <row r="12" spans="1:9" x14ac:dyDescent="0.25">
      <c r="A12" s="26" t="s">
        <v>307</v>
      </c>
      <c r="B12" s="7">
        <f>-'PLAN INV Y FIN INICIAL'!B29</f>
        <v>0</v>
      </c>
      <c r="C12" s="7"/>
      <c r="D12" s="7"/>
      <c r="E12" s="7"/>
    </row>
    <row r="13" spans="1:9" x14ac:dyDescent="0.25">
      <c r="A13" s="26" t="s">
        <v>296</v>
      </c>
      <c r="B13" s="46">
        <f>+'AUX_INV Y AMORT TEC'!B30*(1+IVA!$B$3)</f>
        <v>0</v>
      </c>
      <c r="C13" s="46">
        <f>+'AUX_INV Y AMORT TEC'!C30*(1+IVA!$B$3)</f>
        <v>0</v>
      </c>
      <c r="D13" s="46">
        <f>+'AUX_INV Y AMORT TEC'!D30*(1+IVA!$B$3)</f>
        <v>0</v>
      </c>
      <c r="E13" s="46">
        <f>+'AUX_INV Y AMORT TEC'!E30*(1+IVA!$B$3)</f>
        <v>0</v>
      </c>
    </row>
    <row r="14" spans="1:9" x14ac:dyDescent="0.25">
      <c r="A14" s="12" t="s">
        <v>56</v>
      </c>
      <c r="B14" s="7">
        <f>+'PLAN INV Y FIN INICIAL'!E8</f>
        <v>0</v>
      </c>
      <c r="C14" s="7">
        <f>+'AUX _FINANCIACIÓN'!C58</f>
        <v>0</v>
      </c>
      <c r="D14" s="7">
        <f>+'AUX _FINANCIACIÓN'!D58</f>
        <v>0</v>
      </c>
      <c r="E14" s="7">
        <f>+'AUX _FINANCIACIÓN'!E58</f>
        <v>0</v>
      </c>
    </row>
    <row r="15" spans="1:9" x14ac:dyDescent="0.25">
      <c r="A15" s="12" t="s">
        <v>57</v>
      </c>
      <c r="B15" s="7">
        <f>+'PLAN INV Y FIN INICIAL'!E12</f>
        <v>0</v>
      </c>
      <c r="C15" s="7"/>
      <c r="D15" s="7"/>
      <c r="E15" s="7"/>
    </row>
    <row r="16" spans="1:9" x14ac:dyDescent="0.25">
      <c r="A16" s="12" t="s">
        <v>302</v>
      </c>
      <c r="B16" s="7">
        <f>+'PLAN INV Y FIN INICIAL'!E15</f>
        <v>0</v>
      </c>
      <c r="C16" s="7"/>
      <c r="D16" s="7"/>
      <c r="E16" s="7"/>
    </row>
    <row r="17" spans="1:8" x14ac:dyDescent="0.25">
      <c r="A17" s="26" t="s">
        <v>303</v>
      </c>
      <c r="B17" s="7">
        <f>+'PLAN INV Y FIN INICIAL'!E16</f>
        <v>0</v>
      </c>
      <c r="C17" s="7"/>
      <c r="D17" s="7"/>
      <c r="E17" s="7"/>
    </row>
    <row r="18" spans="1:8" x14ac:dyDescent="0.25">
      <c r="A18" s="26" t="s">
        <v>304</v>
      </c>
      <c r="B18" s="7">
        <f>+'PLAN INV Y FIN INICIAL'!E19</f>
        <v>0</v>
      </c>
      <c r="C18" s="7"/>
      <c r="D18" s="7"/>
      <c r="E18" s="7"/>
    </row>
    <row r="19" spans="1:8" x14ac:dyDescent="0.25">
      <c r="A19" s="26" t="s">
        <v>305</v>
      </c>
      <c r="B19" s="7">
        <f>+'PLAN INV Y FIN INICIAL'!E20</f>
        <v>0</v>
      </c>
      <c r="C19" s="7"/>
      <c r="D19" s="7"/>
      <c r="E19" s="7"/>
    </row>
    <row r="20" spans="1:8" x14ac:dyDescent="0.25">
      <c r="A20" s="26" t="s">
        <v>306</v>
      </c>
      <c r="B20" s="7">
        <f>+'PLAN INV Y FIN INICIAL'!E22</f>
        <v>0</v>
      </c>
      <c r="C20" s="7"/>
      <c r="D20" s="7"/>
      <c r="E20" s="7"/>
    </row>
    <row r="21" spans="1:8" x14ac:dyDescent="0.25">
      <c r="A21" s="12" t="s">
        <v>58</v>
      </c>
      <c r="B21" s="7"/>
      <c r="C21" s="7">
        <f>-'AUX _FINANCIACIÓN'!C51</f>
        <v>0</v>
      </c>
      <c r="D21" s="7">
        <f>-'AUX _FINANCIACIÓN'!D51</f>
        <v>0</v>
      </c>
      <c r="E21" s="7">
        <f>-'AUX _FINANCIACIÓN'!E51</f>
        <v>0</v>
      </c>
    </row>
    <row r="22" spans="1:8" x14ac:dyDescent="0.25">
      <c r="A22" s="26" t="s">
        <v>330</v>
      </c>
      <c r="B22" s="7"/>
      <c r="C22" s="7">
        <f>-'AUX _FINANCIACIÓN'!C61</f>
        <v>0</v>
      </c>
      <c r="D22" s="7">
        <f>-'AUX _FINANCIACIÓN'!D61</f>
        <v>0</v>
      </c>
      <c r="E22" s="7">
        <f>-'AUX _FINANCIACIÓN'!E61</f>
        <v>0</v>
      </c>
    </row>
    <row r="23" spans="1:8" x14ac:dyDescent="0.25">
      <c r="A23" s="26" t="s">
        <v>336</v>
      </c>
      <c r="B23" s="7"/>
      <c r="C23" s="7">
        <f>-PyG!C21</f>
        <v>0</v>
      </c>
      <c r="D23" s="7">
        <f>-PyG!D21</f>
        <v>0</v>
      </c>
      <c r="E23" s="7">
        <f>-PyG!E21</f>
        <v>0</v>
      </c>
    </row>
    <row r="24" spans="1:8" x14ac:dyDescent="0.25">
      <c r="A24" s="12" t="s">
        <v>59</v>
      </c>
      <c r="B24" s="7"/>
      <c r="C24" s="7">
        <f>-'AUX _FINANCIACIÓN'!C50</f>
        <v>0</v>
      </c>
      <c r="D24" s="7">
        <f>-'AUX _FINANCIACIÓN'!D50</f>
        <v>0</v>
      </c>
      <c r="E24" s="7">
        <f>-'AUX _FINANCIACIÓN'!E50</f>
        <v>0</v>
      </c>
    </row>
    <row r="25" spans="1:8" x14ac:dyDescent="0.25">
      <c r="A25" s="12" t="s">
        <v>60</v>
      </c>
      <c r="B25" s="7">
        <f>+PyG!B26</f>
        <v>0</v>
      </c>
      <c r="C25" s="7">
        <f>+PyG!C26</f>
        <v>0</v>
      </c>
      <c r="D25" s="7">
        <f>+PyG!D26</f>
        <v>0</v>
      </c>
      <c r="E25" s="7">
        <f>+PyG!E26</f>
        <v>0</v>
      </c>
    </row>
    <row r="26" spans="1:8" ht="15.75" x14ac:dyDescent="0.25">
      <c r="A26" s="14" t="s">
        <v>61</v>
      </c>
      <c r="B26" s="30">
        <f>SUM(B5:B25)</f>
        <v>0</v>
      </c>
      <c r="C26" s="30">
        <f>SUM(C5:C25)</f>
        <v>0</v>
      </c>
      <c r="D26" s="30">
        <f>SUM(D5:D25)</f>
        <v>0</v>
      </c>
      <c r="E26" s="30">
        <f>SUM(E5:E25)</f>
        <v>0</v>
      </c>
    </row>
    <row r="27" spans="1:8" ht="15.75" x14ac:dyDescent="0.25">
      <c r="A27" s="14" t="s">
        <v>62</v>
      </c>
      <c r="B27" s="30">
        <f>+B26</f>
        <v>0</v>
      </c>
      <c r="C27" s="30">
        <f>+B27+C26</f>
        <v>0</v>
      </c>
      <c r="D27" s="30">
        <f t="shared" ref="D27:E27" si="0">+C27+D26</f>
        <v>0</v>
      </c>
      <c r="E27" s="30">
        <f t="shared" si="0"/>
        <v>0</v>
      </c>
    </row>
    <row r="29" spans="1:8" ht="15.75" x14ac:dyDescent="0.3">
      <c r="A29" s="100" t="s">
        <v>314</v>
      </c>
      <c r="H29" s="1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PLAN INV Y FIN INICIAL</vt:lpstr>
      <vt:lpstr>AUX_INV Y AMORT TEC</vt:lpstr>
      <vt:lpstr>AUX_EXPLOT</vt:lpstr>
      <vt:lpstr>AUX _FINANCIACIÓN</vt:lpstr>
      <vt:lpstr>PyG</vt:lpstr>
      <vt:lpstr>IVA</vt:lpstr>
      <vt:lpstr>Necesidades FM</vt:lpstr>
      <vt:lpstr>Presupuesto Tesorería</vt:lpstr>
      <vt:lpstr>Balance previsional</vt:lpstr>
      <vt:lpstr>VAN</vt:lpstr>
      <vt:lpstr>PM y Ratios</vt:lpstr>
      <vt:lpstr>Hoja1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</dc:creator>
  <cp:lastModifiedBy>remotoma</cp:lastModifiedBy>
  <cp:lastPrinted>2014-11-18T18:13:13Z</cp:lastPrinted>
  <dcterms:created xsi:type="dcterms:W3CDTF">2014-11-09T11:38:05Z</dcterms:created>
  <dcterms:modified xsi:type="dcterms:W3CDTF">2020-05-11T14:54:53Z</dcterms:modified>
</cp:coreProperties>
</file>